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39.xml" ContentType="application/vnd.openxmlformats-officedocument.drawingml.char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\Documents\TasNetworks\Basslink 2\Marinus modelling\"/>
    </mc:Choice>
  </mc:AlternateContent>
  <xr:revisionPtr revIDLastSave="0" documentId="13_ncr:1_{EF878F6D-7F57-4EF8-8B8E-21BD28DFCE31}" xr6:coauthVersionLast="45" xr6:coauthVersionMax="45" xr10:uidLastSave="{00000000-0000-0000-0000-000000000000}"/>
  <bookViews>
    <workbookView xWindow="-120" yWindow="-120" windowWidth="29040" windowHeight="18240" tabRatio="862" xr2:uid="{3F31274E-68A4-4E96-B058-61B71E73FFA4}"/>
  </bookViews>
  <sheets>
    <sheet name="Overview" sheetId="2" r:id="rId1"/>
    <sheet name="Results" sheetId="16" r:id="rId2"/>
    <sheet name="Market benefits" sheetId="3" r:id="rId3"/>
    <sheet name="FCAS benefits" sheetId="1" r:id="rId4"/>
    <sheet name="Project costs" sheetId="4" r:id="rId5"/>
    <sheet name="Option 1" sheetId="5" r:id="rId6"/>
    <sheet name="Option 2" sheetId="6" r:id="rId7"/>
    <sheet name="Option 3" sheetId="7" r:id="rId8"/>
    <sheet name="Option 4" sheetId="8" r:id="rId9"/>
    <sheet name="Option 5" sheetId="9" r:id="rId10"/>
    <sheet name="Option 6" sheetId="10" r:id="rId11"/>
    <sheet name="Option 7" sheetId="11" r:id="rId12"/>
    <sheet name="Option 8" sheetId="12" r:id="rId13"/>
    <sheet name="Option 9" sheetId="13" r:id="rId14"/>
    <sheet name="Option 10" sheetId="14" r:id="rId15"/>
    <sheet name="Option 11" sheetId="15" r:id="rId16"/>
  </sheets>
  <externalReferences>
    <externalReference r:id="rId17"/>
    <externalReference r:id="rId18"/>
  </externalReferences>
  <definedNames>
    <definedName name="_Ref24456989" localSheetId="1">Results!$B$64</definedName>
    <definedName name="CaseNames">[1]Macro!$D$3:$D$16</definedName>
    <definedName name="StartYear">[2]Macro!$B$27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762" i="3" l="1"/>
  <c r="AF28" i="14" s="1"/>
  <c r="AK762" i="3"/>
  <c r="AE28" i="14" s="1"/>
  <c r="AJ762" i="3"/>
  <c r="AD28" i="14" s="1"/>
  <c r="AI762" i="3"/>
  <c r="AC28" i="14" s="1"/>
  <c r="AH762" i="3"/>
  <c r="AB28" i="14" s="1"/>
  <c r="AG762" i="3"/>
  <c r="AA28" i="14" s="1"/>
  <c r="AF762" i="3"/>
  <c r="Z28" i="14" s="1"/>
  <c r="AE762" i="3"/>
  <c r="Y28" i="14" s="1"/>
  <c r="AD762" i="3"/>
  <c r="X28" i="14" s="1"/>
  <c r="AC762" i="3"/>
  <c r="W28" i="14" s="1"/>
  <c r="AB762" i="3"/>
  <c r="V28" i="14" s="1"/>
  <c r="AA762" i="3"/>
  <c r="U28" i="14" s="1"/>
  <c r="Z762" i="3"/>
  <c r="T28" i="14" s="1"/>
  <c r="Y762" i="3"/>
  <c r="S28" i="14" s="1"/>
  <c r="X762" i="3"/>
  <c r="R28" i="14" s="1"/>
  <c r="W762" i="3"/>
  <c r="Q28" i="14" s="1"/>
  <c r="V762" i="3"/>
  <c r="P28" i="14" s="1"/>
  <c r="U762" i="3"/>
  <c r="O28" i="14" s="1"/>
  <c r="T762" i="3"/>
  <c r="N28" i="14" s="1"/>
  <c r="S762" i="3"/>
  <c r="M28" i="14" s="1"/>
  <c r="R762" i="3"/>
  <c r="L28" i="14" s="1"/>
  <c r="Q762" i="3"/>
  <c r="K28" i="14" s="1"/>
  <c r="P762" i="3"/>
  <c r="J28" i="14" s="1"/>
  <c r="O762" i="3"/>
  <c r="I28" i="14" s="1"/>
  <c r="N762" i="3"/>
  <c r="H28" i="14" s="1"/>
  <c r="M762" i="3"/>
  <c r="G28" i="14" s="1"/>
  <c r="L762" i="3"/>
  <c r="F28" i="14" s="1"/>
  <c r="K762" i="3"/>
  <c r="E28" i="14" s="1"/>
  <c r="J762" i="3"/>
  <c r="D28" i="14" s="1"/>
  <c r="I762" i="3"/>
  <c r="C28" i="14" s="1"/>
  <c r="AL742" i="3"/>
  <c r="AF12" i="14" s="1"/>
  <c r="AK742" i="3"/>
  <c r="AE12" i="14" s="1"/>
  <c r="AJ742" i="3"/>
  <c r="AD12" i="14" s="1"/>
  <c r="AI742" i="3"/>
  <c r="AC12" i="14" s="1"/>
  <c r="AH742" i="3"/>
  <c r="AB12" i="14" s="1"/>
  <c r="AG742" i="3"/>
  <c r="AA12" i="14" s="1"/>
  <c r="AF742" i="3"/>
  <c r="Z12" i="14" s="1"/>
  <c r="AE742" i="3"/>
  <c r="Y12" i="14" s="1"/>
  <c r="AD742" i="3"/>
  <c r="X12" i="14" s="1"/>
  <c r="AC742" i="3"/>
  <c r="W12" i="14" s="1"/>
  <c r="AB742" i="3"/>
  <c r="V12" i="14" s="1"/>
  <c r="AA742" i="3"/>
  <c r="U12" i="14" s="1"/>
  <c r="Z742" i="3"/>
  <c r="T12" i="14" s="1"/>
  <c r="Y742" i="3"/>
  <c r="S12" i="14" s="1"/>
  <c r="X742" i="3"/>
  <c r="R12" i="14" s="1"/>
  <c r="W742" i="3"/>
  <c r="Q12" i="14" s="1"/>
  <c r="V742" i="3"/>
  <c r="P12" i="14" s="1"/>
  <c r="U742" i="3"/>
  <c r="O12" i="14" s="1"/>
  <c r="T742" i="3"/>
  <c r="N12" i="14" s="1"/>
  <c r="S742" i="3"/>
  <c r="M12" i="14" s="1"/>
  <c r="R742" i="3"/>
  <c r="L12" i="14" s="1"/>
  <c r="Q742" i="3"/>
  <c r="K12" i="14" s="1"/>
  <c r="P742" i="3"/>
  <c r="J12" i="14" s="1"/>
  <c r="O742" i="3"/>
  <c r="I12" i="14" s="1"/>
  <c r="N742" i="3"/>
  <c r="H12" i="14" s="1"/>
  <c r="M742" i="3"/>
  <c r="G12" i="14" s="1"/>
  <c r="L742" i="3"/>
  <c r="F12" i="14" s="1"/>
  <c r="K742" i="3"/>
  <c r="E12" i="14" s="1"/>
  <c r="J742" i="3"/>
  <c r="D12" i="14" s="1"/>
  <c r="I742" i="3"/>
  <c r="C12" i="14" s="1"/>
  <c r="AL680" i="3"/>
  <c r="AF28" i="13" s="1"/>
  <c r="AK680" i="3"/>
  <c r="AE28" i="13" s="1"/>
  <c r="AJ680" i="3"/>
  <c r="AD28" i="13" s="1"/>
  <c r="AI680" i="3"/>
  <c r="AC28" i="13" s="1"/>
  <c r="AH680" i="3"/>
  <c r="AB28" i="13" s="1"/>
  <c r="AG680" i="3"/>
  <c r="AA28" i="13" s="1"/>
  <c r="AF680" i="3"/>
  <c r="Z28" i="13" s="1"/>
  <c r="AE680" i="3"/>
  <c r="Y28" i="13" s="1"/>
  <c r="AD680" i="3"/>
  <c r="X28" i="13" s="1"/>
  <c r="AC680" i="3"/>
  <c r="W28" i="13" s="1"/>
  <c r="AB680" i="3"/>
  <c r="V28" i="13" s="1"/>
  <c r="AA680" i="3"/>
  <c r="U28" i="13" s="1"/>
  <c r="Z680" i="3"/>
  <c r="T28" i="13" s="1"/>
  <c r="Y680" i="3"/>
  <c r="S28" i="13" s="1"/>
  <c r="X680" i="3"/>
  <c r="R28" i="13" s="1"/>
  <c r="W680" i="3"/>
  <c r="Q28" i="13" s="1"/>
  <c r="V680" i="3"/>
  <c r="P28" i="13" s="1"/>
  <c r="U680" i="3"/>
  <c r="O28" i="13" s="1"/>
  <c r="T680" i="3"/>
  <c r="N28" i="13" s="1"/>
  <c r="S680" i="3"/>
  <c r="M28" i="13" s="1"/>
  <c r="R680" i="3"/>
  <c r="L28" i="13" s="1"/>
  <c r="Q680" i="3"/>
  <c r="K28" i="13" s="1"/>
  <c r="P680" i="3"/>
  <c r="J28" i="13" s="1"/>
  <c r="O680" i="3"/>
  <c r="I28" i="13" s="1"/>
  <c r="N680" i="3"/>
  <c r="H28" i="13" s="1"/>
  <c r="M680" i="3"/>
  <c r="G28" i="13" s="1"/>
  <c r="L680" i="3"/>
  <c r="F28" i="13" s="1"/>
  <c r="K680" i="3"/>
  <c r="E28" i="13" s="1"/>
  <c r="J680" i="3"/>
  <c r="D28" i="13" s="1"/>
  <c r="I680" i="3"/>
  <c r="C28" i="13" s="1"/>
  <c r="AL659" i="3"/>
  <c r="AF12" i="13" s="1"/>
  <c r="AK659" i="3"/>
  <c r="AE12" i="13" s="1"/>
  <c r="AJ659" i="3"/>
  <c r="AD12" i="13" s="1"/>
  <c r="AI659" i="3"/>
  <c r="AC12" i="13" s="1"/>
  <c r="AH659" i="3"/>
  <c r="AB12" i="13" s="1"/>
  <c r="AG659" i="3"/>
  <c r="AA12" i="13" s="1"/>
  <c r="AF659" i="3"/>
  <c r="Z12" i="13" s="1"/>
  <c r="AE659" i="3"/>
  <c r="Y12" i="13" s="1"/>
  <c r="AD659" i="3"/>
  <c r="X12" i="13" s="1"/>
  <c r="AC659" i="3"/>
  <c r="W12" i="13" s="1"/>
  <c r="AB659" i="3"/>
  <c r="V12" i="13" s="1"/>
  <c r="AA659" i="3"/>
  <c r="U12" i="13" s="1"/>
  <c r="Z659" i="3"/>
  <c r="T12" i="13" s="1"/>
  <c r="Y659" i="3"/>
  <c r="S12" i="13" s="1"/>
  <c r="X659" i="3"/>
  <c r="R12" i="13" s="1"/>
  <c r="W659" i="3"/>
  <c r="Q12" i="13" s="1"/>
  <c r="V659" i="3"/>
  <c r="P12" i="13" s="1"/>
  <c r="U659" i="3"/>
  <c r="O12" i="13" s="1"/>
  <c r="T659" i="3"/>
  <c r="N12" i="13" s="1"/>
  <c r="S659" i="3"/>
  <c r="M12" i="13" s="1"/>
  <c r="R659" i="3"/>
  <c r="L12" i="13" s="1"/>
  <c r="Q659" i="3"/>
  <c r="K12" i="13" s="1"/>
  <c r="P659" i="3"/>
  <c r="J12" i="13" s="1"/>
  <c r="O659" i="3"/>
  <c r="I12" i="13" s="1"/>
  <c r="N659" i="3"/>
  <c r="H12" i="13" s="1"/>
  <c r="M659" i="3"/>
  <c r="G12" i="13" s="1"/>
  <c r="L659" i="3"/>
  <c r="F12" i="13" s="1"/>
  <c r="K659" i="3"/>
  <c r="E12" i="13" s="1"/>
  <c r="J659" i="3"/>
  <c r="D12" i="13" s="1"/>
  <c r="I659" i="3"/>
  <c r="C12" i="13" s="1"/>
  <c r="G652" i="3"/>
  <c r="G653" i="3" s="1"/>
  <c r="G654" i="3" s="1"/>
  <c r="G655" i="3" s="1"/>
  <c r="G656" i="3" s="1"/>
  <c r="G657" i="3" s="1"/>
  <c r="G658" i="3" s="1"/>
  <c r="AL884" i="3" l="1"/>
  <c r="AF60" i="15" s="1"/>
  <c r="AK884" i="3"/>
  <c r="AE60" i="15" s="1"/>
  <c r="AJ884" i="3"/>
  <c r="AD60" i="15" s="1"/>
  <c r="AI884" i="3"/>
  <c r="AC60" i="15" s="1"/>
  <c r="AH884" i="3"/>
  <c r="AB60" i="15" s="1"/>
  <c r="AG884" i="3"/>
  <c r="AA60" i="15" s="1"/>
  <c r="AF884" i="3"/>
  <c r="Z60" i="15" s="1"/>
  <c r="AE884" i="3"/>
  <c r="Y60" i="15" s="1"/>
  <c r="AD884" i="3"/>
  <c r="X60" i="15" s="1"/>
  <c r="AC884" i="3"/>
  <c r="W60" i="15" s="1"/>
  <c r="AB884" i="3"/>
  <c r="V60" i="15" s="1"/>
  <c r="AA884" i="3"/>
  <c r="U60" i="15" s="1"/>
  <c r="Z884" i="3"/>
  <c r="T60" i="15" s="1"/>
  <c r="Y884" i="3"/>
  <c r="S60" i="15" s="1"/>
  <c r="X884" i="3"/>
  <c r="R60" i="15" s="1"/>
  <c r="W884" i="3"/>
  <c r="Q60" i="15" s="1"/>
  <c r="V884" i="3"/>
  <c r="P60" i="15" s="1"/>
  <c r="U884" i="3"/>
  <c r="O60" i="15" s="1"/>
  <c r="T884" i="3"/>
  <c r="N60" i="15" s="1"/>
  <c r="S884" i="3"/>
  <c r="M60" i="15" s="1"/>
  <c r="R884" i="3"/>
  <c r="L60" i="15" s="1"/>
  <c r="Q884" i="3"/>
  <c r="K60" i="15" s="1"/>
  <c r="P884" i="3"/>
  <c r="J60" i="15" s="1"/>
  <c r="O884" i="3"/>
  <c r="I60" i="15" s="1"/>
  <c r="N884" i="3"/>
  <c r="H60" i="15" s="1"/>
  <c r="M884" i="3"/>
  <c r="G60" i="15" s="1"/>
  <c r="L884" i="3"/>
  <c r="F60" i="15" s="1"/>
  <c r="K884" i="3"/>
  <c r="E60" i="15" s="1"/>
  <c r="J884" i="3"/>
  <c r="D60" i="15" s="1"/>
  <c r="I884" i="3"/>
  <c r="C60" i="15" s="1"/>
  <c r="G877" i="3"/>
  <c r="G878" i="3" s="1"/>
  <c r="G879" i="3" s="1"/>
  <c r="G880" i="3" s="1"/>
  <c r="G881" i="3" s="1"/>
  <c r="G882" i="3" s="1"/>
  <c r="G883" i="3" s="1"/>
  <c r="AL863" i="3"/>
  <c r="AF44" i="15" s="1"/>
  <c r="AK863" i="3"/>
  <c r="AE44" i="15" s="1"/>
  <c r="AJ863" i="3"/>
  <c r="AD44" i="15" s="1"/>
  <c r="AI863" i="3"/>
  <c r="AC44" i="15" s="1"/>
  <c r="AH863" i="3"/>
  <c r="AB44" i="15" s="1"/>
  <c r="AG863" i="3"/>
  <c r="AA44" i="15" s="1"/>
  <c r="AF863" i="3"/>
  <c r="Z44" i="15" s="1"/>
  <c r="AE863" i="3"/>
  <c r="Y44" i="15" s="1"/>
  <c r="AD863" i="3"/>
  <c r="X44" i="15" s="1"/>
  <c r="AC863" i="3"/>
  <c r="W44" i="15" s="1"/>
  <c r="AB863" i="3"/>
  <c r="V44" i="15" s="1"/>
  <c r="AA863" i="3"/>
  <c r="U44" i="15" s="1"/>
  <c r="Z863" i="3"/>
  <c r="T44" i="15" s="1"/>
  <c r="Y863" i="3"/>
  <c r="S44" i="15" s="1"/>
  <c r="X863" i="3"/>
  <c r="R44" i="15" s="1"/>
  <c r="W863" i="3"/>
  <c r="Q44" i="15" s="1"/>
  <c r="V863" i="3"/>
  <c r="P44" i="15" s="1"/>
  <c r="U863" i="3"/>
  <c r="O44" i="15" s="1"/>
  <c r="T863" i="3"/>
  <c r="N44" i="15" s="1"/>
  <c r="S863" i="3"/>
  <c r="M44" i="15" s="1"/>
  <c r="R863" i="3"/>
  <c r="L44" i="15" s="1"/>
  <c r="Q863" i="3"/>
  <c r="K44" i="15" s="1"/>
  <c r="P863" i="3"/>
  <c r="J44" i="15" s="1"/>
  <c r="O863" i="3"/>
  <c r="I44" i="15" s="1"/>
  <c r="N863" i="3"/>
  <c r="H44" i="15" s="1"/>
  <c r="M863" i="3"/>
  <c r="G44" i="15" s="1"/>
  <c r="L863" i="3"/>
  <c r="F44" i="15" s="1"/>
  <c r="K863" i="3"/>
  <c r="E44" i="15" s="1"/>
  <c r="J863" i="3"/>
  <c r="D44" i="15" s="1"/>
  <c r="I863" i="3"/>
  <c r="C44" i="15" s="1"/>
  <c r="AL822" i="3"/>
  <c r="AF12" i="15" s="1"/>
  <c r="AK822" i="3"/>
  <c r="AE12" i="15" s="1"/>
  <c r="AJ822" i="3"/>
  <c r="AD12" i="15" s="1"/>
  <c r="AI822" i="3"/>
  <c r="AC12" i="15" s="1"/>
  <c r="AH822" i="3"/>
  <c r="AB12" i="15" s="1"/>
  <c r="AG822" i="3"/>
  <c r="AA12" i="15" s="1"/>
  <c r="AF822" i="3"/>
  <c r="Z12" i="15" s="1"/>
  <c r="AE822" i="3"/>
  <c r="Y12" i="15" s="1"/>
  <c r="AD822" i="3"/>
  <c r="X12" i="15" s="1"/>
  <c r="AC822" i="3"/>
  <c r="W12" i="15" s="1"/>
  <c r="AB822" i="3"/>
  <c r="V12" i="15" s="1"/>
  <c r="AA822" i="3"/>
  <c r="U12" i="15" s="1"/>
  <c r="Z822" i="3"/>
  <c r="T12" i="15" s="1"/>
  <c r="Y822" i="3"/>
  <c r="S12" i="15" s="1"/>
  <c r="X822" i="3"/>
  <c r="R12" i="15" s="1"/>
  <c r="W822" i="3"/>
  <c r="Q12" i="15" s="1"/>
  <c r="V822" i="3"/>
  <c r="P12" i="15" s="1"/>
  <c r="U822" i="3"/>
  <c r="O12" i="15" s="1"/>
  <c r="T822" i="3"/>
  <c r="N12" i="15" s="1"/>
  <c r="S822" i="3"/>
  <c r="M12" i="15" s="1"/>
  <c r="R822" i="3"/>
  <c r="L12" i="15" s="1"/>
  <c r="Q822" i="3"/>
  <c r="K12" i="15" s="1"/>
  <c r="P822" i="3"/>
  <c r="J12" i="15" s="1"/>
  <c r="O822" i="3"/>
  <c r="I12" i="15" s="1"/>
  <c r="N822" i="3"/>
  <c r="H12" i="15" s="1"/>
  <c r="M822" i="3"/>
  <c r="G12" i="15" s="1"/>
  <c r="L822" i="3"/>
  <c r="F12" i="15" s="1"/>
  <c r="K822" i="3"/>
  <c r="E12" i="15" s="1"/>
  <c r="J822" i="3"/>
  <c r="D12" i="15" s="1"/>
  <c r="I822" i="3"/>
  <c r="C12" i="15" s="1"/>
  <c r="AL843" i="3"/>
  <c r="AF28" i="15" s="1"/>
  <c r="AK843" i="3"/>
  <c r="AE28" i="15" s="1"/>
  <c r="AJ843" i="3"/>
  <c r="AD28" i="15" s="1"/>
  <c r="AI843" i="3"/>
  <c r="AC28" i="15" s="1"/>
  <c r="AH843" i="3"/>
  <c r="AB28" i="15" s="1"/>
  <c r="AG843" i="3"/>
  <c r="AA28" i="15" s="1"/>
  <c r="AF843" i="3"/>
  <c r="Z28" i="15" s="1"/>
  <c r="AE843" i="3"/>
  <c r="Y28" i="15" s="1"/>
  <c r="AD843" i="3"/>
  <c r="X28" i="15" s="1"/>
  <c r="AC843" i="3"/>
  <c r="W28" i="15" s="1"/>
  <c r="AB843" i="3"/>
  <c r="V28" i="15" s="1"/>
  <c r="AA843" i="3"/>
  <c r="U28" i="15" s="1"/>
  <c r="Z843" i="3"/>
  <c r="T28" i="15" s="1"/>
  <c r="Y843" i="3"/>
  <c r="S28" i="15" s="1"/>
  <c r="X843" i="3"/>
  <c r="R28" i="15" s="1"/>
  <c r="W843" i="3"/>
  <c r="Q28" i="15" s="1"/>
  <c r="V843" i="3"/>
  <c r="P28" i="15" s="1"/>
  <c r="U843" i="3"/>
  <c r="O28" i="15" s="1"/>
  <c r="T843" i="3"/>
  <c r="N28" i="15" s="1"/>
  <c r="S843" i="3"/>
  <c r="M28" i="15" s="1"/>
  <c r="R843" i="3"/>
  <c r="L28" i="15" s="1"/>
  <c r="Q843" i="3"/>
  <c r="K28" i="15" s="1"/>
  <c r="P843" i="3"/>
  <c r="J28" i="15" s="1"/>
  <c r="O843" i="3"/>
  <c r="I28" i="15" s="1"/>
  <c r="N843" i="3"/>
  <c r="H28" i="15" s="1"/>
  <c r="M843" i="3"/>
  <c r="G28" i="15" s="1"/>
  <c r="L843" i="3"/>
  <c r="F28" i="15" s="1"/>
  <c r="K843" i="3"/>
  <c r="E28" i="15" s="1"/>
  <c r="J843" i="3"/>
  <c r="D28" i="15" s="1"/>
  <c r="I843" i="3"/>
  <c r="C28" i="15" s="1"/>
  <c r="I66" i="16" l="1"/>
  <c r="I55" i="16"/>
  <c r="I46" i="16"/>
  <c r="I37" i="16"/>
  <c r="I28" i="16"/>
  <c r="J390" i="3" l="1"/>
  <c r="K390" i="3" s="1"/>
  <c r="L390" i="3" s="1"/>
  <c r="M390" i="3" s="1"/>
  <c r="N390" i="3" s="1"/>
  <c r="O390" i="3" s="1"/>
  <c r="P390" i="3" s="1"/>
  <c r="Q390" i="3" s="1"/>
  <c r="R390" i="3" s="1"/>
  <c r="S390" i="3" s="1"/>
  <c r="T390" i="3" s="1"/>
  <c r="U390" i="3" s="1"/>
  <c r="V390" i="3" s="1"/>
  <c r="W390" i="3" s="1"/>
  <c r="X390" i="3" s="1"/>
  <c r="Y390" i="3" s="1"/>
  <c r="Z390" i="3" s="1"/>
  <c r="AA390" i="3" s="1"/>
  <c r="AB390" i="3" s="1"/>
  <c r="AC390" i="3" s="1"/>
  <c r="AD390" i="3" s="1"/>
  <c r="AE390" i="3" s="1"/>
  <c r="AF390" i="3" s="1"/>
  <c r="AG390" i="3" s="1"/>
  <c r="AH390" i="3" s="1"/>
  <c r="AI390" i="3" s="1"/>
  <c r="AJ390" i="3" s="1"/>
  <c r="AK390" i="3" s="1"/>
  <c r="AL390" i="3" s="1"/>
  <c r="J369" i="3"/>
  <c r="K369" i="3" s="1"/>
  <c r="L369" i="3" s="1"/>
  <c r="M369" i="3" s="1"/>
  <c r="N369" i="3" s="1"/>
  <c r="O369" i="3" s="1"/>
  <c r="P369" i="3" s="1"/>
  <c r="Q369" i="3" s="1"/>
  <c r="R369" i="3" s="1"/>
  <c r="S369" i="3" s="1"/>
  <c r="T369" i="3" s="1"/>
  <c r="U369" i="3" s="1"/>
  <c r="V369" i="3" s="1"/>
  <c r="W369" i="3" s="1"/>
  <c r="X369" i="3" s="1"/>
  <c r="Y369" i="3" s="1"/>
  <c r="Z369" i="3" s="1"/>
  <c r="AA369" i="3" s="1"/>
  <c r="AB369" i="3" s="1"/>
  <c r="AC369" i="3" s="1"/>
  <c r="AD369" i="3" s="1"/>
  <c r="AE369" i="3" s="1"/>
  <c r="AF369" i="3" s="1"/>
  <c r="AG369" i="3" s="1"/>
  <c r="AH369" i="3" s="1"/>
  <c r="AI369" i="3" s="1"/>
  <c r="AJ369" i="3" s="1"/>
  <c r="AK369" i="3" s="1"/>
  <c r="AL369" i="3" s="1"/>
  <c r="J348" i="3"/>
  <c r="K348" i="3" s="1"/>
  <c r="L348" i="3" s="1"/>
  <c r="M348" i="3" s="1"/>
  <c r="N348" i="3" s="1"/>
  <c r="O348" i="3" s="1"/>
  <c r="P348" i="3" s="1"/>
  <c r="Q348" i="3" s="1"/>
  <c r="R348" i="3" s="1"/>
  <c r="S348" i="3" s="1"/>
  <c r="T348" i="3" s="1"/>
  <c r="U348" i="3" s="1"/>
  <c r="V348" i="3" s="1"/>
  <c r="W348" i="3" s="1"/>
  <c r="X348" i="3" s="1"/>
  <c r="Y348" i="3" s="1"/>
  <c r="Z348" i="3" s="1"/>
  <c r="AA348" i="3" s="1"/>
  <c r="AB348" i="3" s="1"/>
  <c r="AC348" i="3" s="1"/>
  <c r="AD348" i="3" s="1"/>
  <c r="AE348" i="3" s="1"/>
  <c r="AF348" i="3" s="1"/>
  <c r="AG348" i="3" s="1"/>
  <c r="AH348" i="3" s="1"/>
  <c r="AI348" i="3" s="1"/>
  <c r="AJ348" i="3" s="1"/>
  <c r="AK348" i="3" s="1"/>
  <c r="AL348" i="3" s="1"/>
  <c r="J328" i="3"/>
  <c r="K328" i="3" s="1"/>
  <c r="L328" i="3" s="1"/>
  <c r="M328" i="3" s="1"/>
  <c r="N328" i="3" s="1"/>
  <c r="O328" i="3" s="1"/>
  <c r="P328" i="3" s="1"/>
  <c r="Q328" i="3" s="1"/>
  <c r="R328" i="3" s="1"/>
  <c r="S328" i="3" s="1"/>
  <c r="T328" i="3" s="1"/>
  <c r="U328" i="3" s="1"/>
  <c r="V328" i="3" s="1"/>
  <c r="W328" i="3" s="1"/>
  <c r="X328" i="3" s="1"/>
  <c r="Y328" i="3" s="1"/>
  <c r="Z328" i="3" s="1"/>
  <c r="AA328" i="3" s="1"/>
  <c r="AB328" i="3" s="1"/>
  <c r="AC328" i="3" s="1"/>
  <c r="AD328" i="3" s="1"/>
  <c r="AE328" i="3" s="1"/>
  <c r="AF328" i="3" s="1"/>
  <c r="AG328" i="3" s="1"/>
  <c r="AH328" i="3" s="1"/>
  <c r="AI328" i="3" s="1"/>
  <c r="AJ328" i="3" s="1"/>
  <c r="AK328" i="3" s="1"/>
  <c r="AL328" i="3" s="1"/>
  <c r="J307" i="3"/>
  <c r="K307" i="3" s="1"/>
  <c r="L307" i="3" s="1"/>
  <c r="M307" i="3" s="1"/>
  <c r="N307" i="3" s="1"/>
  <c r="O307" i="3" s="1"/>
  <c r="P307" i="3" s="1"/>
  <c r="Q307" i="3" s="1"/>
  <c r="R307" i="3" s="1"/>
  <c r="S307" i="3" s="1"/>
  <c r="T307" i="3" s="1"/>
  <c r="U307" i="3" s="1"/>
  <c r="V307" i="3" s="1"/>
  <c r="W307" i="3" s="1"/>
  <c r="X307" i="3" s="1"/>
  <c r="Y307" i="3" s="1"/>
  <c r="Z307" i="3" s="1"/>
  <c r="AA307" i="3" s="1"/>
  <c r="AB307" i="3" s="1"/>
  <c r="AC307" i="3" s="1"/>
  <c r="AD307" i="3" s="1"/>
  <c r="AE307" i="3" s="1"/>
  <c r="AF307" i="3" s="1"/>
  <c r="AG307" i="3" s="1"/>
  <c r="AH307" i="3" s="1"/>
  <c r="AI307" i="3" s="1"/>
  <c r="AJ307" i="3" s="1"/>
  <c r="AK307" i="3" s="1"/>
  <c r="AL307" i="3" s="1"/>
  <c r="AL399" i="3"/>
  <c r="AF60" i="9" s="1"/>
  <c r="AK399" i="3"/>
  <c r="AE60" i="9" s="1"/>
  <c r="AJ399" i="3"/>
  <c r="AD60" i="9" s="1"/>
  <c r="AI399" i="3"/>
  <c r="AC60" i="9" s="1"/>
  <c r="AH399" i="3"/>
  <c r="AB60" i="9" s="1"/>
  <c r="AG399" i="3"/>
  <c r="AA60" i="9" s="1"/>
  <c r="AF399" i="3"/>
  <c r="Z60" i="9" s="1"/>
  <c r="AE399" i="3"/>
  <c r="Y60" i="9" s="1"/>
  <c r="AD399" i="3"/>
  <c r="X60" i="9" s="1"/>
  <c r="AC399" i="3"/>
  <c r="W60" i="9" s="1"/>
  <c r="AB399" i="3"/>
  <c r="V60" i="9" s="1"/>
  <c r="AA399" i="3"/>
  <c r="U60" i="9" s="1"/>
  <c r="Z399" i="3"/>
  <c r="T60" i="9" s="1"/>
  <c r="Y399" i="3"/>
  <c r="S60" i="9" s="1"/>
  <c r="X399" i="3"/>
  <c r="R60" i="9" s="1"/>
  <c r="W399" i="3"/>
  <c r="Q60" i="9" s="1"/>
  <c r="V399" i="3"/>
  <c r="P60" i="9" s="1"/>
  <c r="U399" i="3"/>
  <c r="O60" i="9" s="1"/>
  <c r="T399" i="3"/>
  <c r="N60" i="9" s="1"/>
  <c r="S399" i="3"/>
  <c r="M60" i="9" s="1"/>
  <c r="R399" i="3"/>
  <c r="L60" i="9" s="1"/>
  <c r="Q399" i="3"/>
  <c r="K60" i="9" s="1"/>
  <c r="P399" i="3"/>
  <c r="J60" i="9" s="1"/>
  <c r="O399" i="3"/>
  <c r="I60" i="9" s="1"/>
  <c r="N399" i="3"/>
  <c r="H60" i="9" s="1"/>
  <c r="M399" i="3"/>
  <c r="G60" i="9" s="1"/>
  <c r="L399" i="3"/>
  <c r="F60" i="9" s="1"/>
  <c r="K399" i="3"/>
  <c r="E60" i="9" s="1"/>
  <c r="J399" i="3"/>
  <c r="D60" i="9" s="1"/>
  <c r="I399" i="3"/>
  <c r="C60" i="9" s="1"/>
  <c r="AL378" i="3"/>
  <c r="AF44" i="9" s="1"/>
  <c r="AK378" i="3"/>
  <c r="AE44" i="9" s="1"/>
  <c r="AJ378" i="3"/>
  <c r="AD44" i="9" s="1"/>
  <c r="AI378" i="3"/>
  <c r="AC44" i="9" s="1"/>
  <c r="AH378" i="3"/>
  <c r="AB44" i="9" s="1"/>
  <c r="AG378" i="3"/>
  <c r="AA44" i="9" s="1"/>
  <c r="AF378" i="3"/>
  <c r="Z44" i="9" s="1"/>
  <c r="AE378" i="3"/>
  <c r="Y44" i="9" s="1"/>
  <c r="AD378" i="3"/>
  <c r="X44" i="9" s="1"/>
  <c r="AC378" i="3"/>
  <c r="W44" i="9" s="1"/>
  <c r="AB378" i="3"/>
  <c r="V44" i="9" s="1"/>
  <c r="AA378" i="3"/>
  <c r="U44" i="9" s="1"/>
  <c r="Z378" i="3"/>
  <c r="T44" i="9" s="1"/>
  <c r="Y378" i="3"/>
  <c r="S44" i="9" s="1"/>
  <c r="X378" i="3"/>
  <c r="R44" i="9" s="1"/>
  <c r="W378" i="3"/>
  <c r="Q44" i="9" s="1"/>
  <c r="V378" i="3"/>
  <c r="P44" i="9" s="1"/>
  <c r="U378" i="3"/>
  <c r="O44" i="9" s="1"/>
  <c r="T378" i="3"/>
  <c r="N44" i="9" s="1"/>
  <c r="S378" i="3"/>
  <c r="M44" i="9" s="1"/>
  <c r="R378" i="3"/>
  <c r="L44" i="9" s="1"/>
  <c r="Q378" i="3"/>
  <c r="K44" i="9" s="1"/>
  <c r="P378" i="3"/>
  <c r="J44" i="9" s="1"/>
  <c r="O378" i="3"/>
  <c r="I44" i="9" s="1"/>
  <c r="N378" i="3"/>
  <c r="H44" i="9" s="1"/>
  <c r="M378" i="3"/>
  <c r="G44" i="9" s="1"/>
  <c r="L378" i="3"/>
  <c r="F44" i="9" s="1"/>
  <c r="K378" i="3"/>
  <c r="E44" i="9" s="1"/>
  <c r="J378" i="3"/>
  <c r="D44" i="9" s="1"/>
  <c r="I378" i="3"/>
  <c r="C44" i="9" s="1"/>
  <c r="AL357" i="3"/>
  <c r="AF28" i="9" s="1"/>
  <c r="AK357" i="3"/>
  <c r="AE28" i="9" s="1"/>
  <c r="AJ357" i="3"/>
  <c r="AD28" i="9" s="1"/>
  <c r="AI357" i="3"/>
  <c r="AC28" i="9" s="1"/>
  <c r="AH357" i="3"/>
  <c r="AB28" i="9" s="1"/>
  <c r="AG357" i="3"/>
  <c r="AA28" i="9" s="1"/>
  <c r="AF357" i="3"/>
  <c r="Z28" i="9" s="1"/>
  <c r="AE357" i="3"/>
  <c r="Y28" i="9" s="1"/>
  <c r="AD357" i="3"/>
  <c r="X28" i="9" s="1"/>
  <c r="AC357" i="3"/>
  <c r="W28" i="9" s="1"/>
  <c r="AB357" i="3"/>
  <c r="V28" i="9" s="1"/>
  <c r="AA357" i="3"/>
  <c r="U28" i="9" s="1"/>
  <c r="Z357" i="3"/>
  <c r="T28" i="9" s="1"/>
  <c r="Y357" i="3"/>
  <c r="S28" i="9" s="1"/>
  <c r="X357" i="3"/>
  <c r="R28" i="9" s="1"/>
  <c r="W357" i="3"/>
  <c r="Q28" i="9" s="1"/>
  <c r="V357" i="3"/>
  <c r="P28" i="9" s="1"/>
  <c r="U357" i="3"/>
  <c r="O28" i="9" s="1"/>
  <c r="T357" i="3"/>
  <c r="N28" i="9" s="1"/>
  <c r="S357" i="3"/>
  <c r="M28" i="9" s="1"/>
  <c r="R357" i="3"/>
  <c r="L28" i="9" s="1"/>
  <c r="Q357" i="3"/>
  <c r="K28" i="9" s="1"/>
  <c r="P357" i="3"/>
  <c r="J28" i="9" s="1"/>
  <c r="O357" i="3"/>
  <c r="I28" i="9" s="1"/>
  <c r="N357" i="3"/>
  <c r="H28" i="9" s="1"/>
  <c r="M357" i="3"/>
  <c r="G28" i="9" s="1"/>
  <c r="L357" i="3"/>
  <c r="F28" i="9" s="1"/>
  <c r="K357" i="3"/>
  <c r="E28" i="9" s="1"/>
  <c r="J357" i="3"/>
  <c r="D28" i="9" s="1"/>
  <c r="I357" i="3"/>
  <c r="C28" i="9" s="1"/>
  <c r="Q12" i="9"/>
  <c r="M12" i="9"/>
  <c r="I12" i="9"/>
  <c r="E12" i="9"/>
  <c r="AL337" i="3"/>
  <c r="AF12" i="9" s="1"/>
  <c r="AK337" i="3"/>
  <c r="AE12" i="9" s="1"/>
  <c r="AJ337" i="3"/>
  <c r="AD12" i="9" s="1"/>
  <c r="AI337" i="3"/>
  <c r="AC12" i="9" s="1"/>
  <c r="AH337" i="3"/>
  <c r="AB12" i="9" s="1"/>
  <c r="AG337" i="3"/>
  <c r="AA12" i="9" s="1"/>
  <c r="AF337" i="3"/>
  <c r="Z12" i="9" s="1"/>
  <c r="AE337" i="3"/>
  <c r="Y12" i="9" s="1"/>
  <c r="AD337" i="3"/>
  <c r="X12" i="9" s="1"/>
  <c r="AC337" i="3"/>
  <c r="W12" i="9" s="1"/>
  <c r="AB337" i="3"/>
  <c r="V12" i="9" s="1"/>
  <c r="AA337" i="3"/>
  <c r="U12" i="9" s="1"/>
  <c r="Z337" i="3"/>
  <c r="T12" i="9" s="1"/>
  <c r="Y337" i="3"/>
  <c r="S12" i="9" s="1"/>
  <c r="X337" i="3"/>
  <c r="R12" i="9" s="1"/>
  <c r="W337" i="3"/>
  <c r="V337" i="3"/>
  <c r="P12" i="9" s="1"/>
  <c r="U337" i="3"/>
  <c r="O12" i="9" s="1"/>
  <c r="T337" i="3"/>
  <c r="N12" i="9" s="1"/>
  <c r="S337" i="3"/>
  <c r="R337" i="3"/>
  <c r="L12" i="9" s="1"/>
  <c r="Q337" i="3"/>
  <c r="K12" i="9" s="1"/>
  <c r="P337" i="3"/>
  <c r="J12" i="9" s="1"/>
  <c r="O337" i="3"/>
  <c r="N337" i="3"/>
  <c r="H12" i="9" s="1"/>
  <c r="M337" i="3"/>
  <c r="G12" i="9" s="1"/>
  <c r="L337" i="3"/>
  <c r="F12" i="9" s="1"/>
  <c r="K337" i="3"/>
  <c r="J337" i="3"/>
  <c r="D12" i="9" s="1"/>
  <c r="I337" i="3"/>
  <c r="C12" i="9" s="1"/>
  <c r="A323" i="3" l="1"/>
  <c r="A365" i="3" s="1"/>
  <c r="AL296" i="3" l="1"/>
  <c r="AF44" i="8" s="1"/>
  <c r="AK296" i="3"/>
  <c r="AE44" i="8" s="1"/>
  <c r="AJ296" i="3"/>
  <c r="AD44" i="8" s="1"/>
  <c r="AI296" i="3"/>
  <c r="AC44" i="8" s="1"/>
  <c r="AH296" i="3"/>
  <c r="AB44" i="8" s="1"/>
  <c r="AG296" i="3"/>
  <c r="AA44" i="8" s="1"/>
  <c r="AF296" i="3"/>
  <c r="Z44" i="8" s="1"/>
  <c r="AE296" i="3"/>
  <c r="Y44" i="8" s="1"/>
  <c r="AD296" i="3"/>
  <c r="X44" i="8" s="1"/>
  <c r="AC296" i="3"/>
  <c r="W44" i="8" s="1"/>
  <c r="AB296" i="3"/>
  <c r="V44" i="8" s="1"/>
  <c r="AA296" i="3"/>
  <c r="U44" i="8" s="1"/>
  <c r="Z296" i="3"/>
  <c r="T44" i="8" s="1"/>
  <c r="Y296" i="3"/>
  <c r="S44" i="8" s="1"/>
  <c r="X296" i="3"/>
  <c r="R44" i="8" s="1"/>
  <c r="W296" i="3"/>
  <c r="Q44" i="8" s="1"/>
  <c r="V296" i="3"/>
  <c r="P44" i="8" s="1"/>
  <c r="U296" i="3"/>
  <c r="O44" i="8" s="1"/>
  <c r="T296" i="3"/>
  <c r="N44" i="8" s="1"/>
  <c r="S296" i="3"/>
  <c r="M44" i="8" s="1"/>
  <c r="R296" i="3"/>
  <c r="L44" i="8" s="1"/>
  <c r="Q296" i="3"/>
  <c r="K44" i="8" s="1"/>
  <c r="P296" i="3"/>
  <c r="J44" i="8" s="1"/>
  <c r="O296" i="3"/>
  <c r="I44" i="8" s="1"/>
  <c r="N296" i="3"/>
  <c r="H44" i="8" s="1"/>
  <c r="M296" i="3"/>
  <c r="G44" i="8" s="1"/>
  <c r="L296" i="3"/>
  <c r="F44" i="8" s="1"/>
  <c r="K296" i="3"/>
  <c r="E44" i="8" s="1"/>
  <c r="J296" i="3"/>
  <c r="D44" i="8" s="1"/>
  <c r="I296" i="3"/>
  <c r="C44" i="8" s="1"/>
  <c r="J287" i="3"/>
  <c r="K287" i="3" s="1"/>
  <c r="L287" i="3" s="1"/>
  <c r="M287" i="3" s="1"/>
  <c r="N287" i="3" s="1"/>
  <c r="O287" i="3" s="1"/>
  <c r="P287" i="3" s="1"/>
  <c r="Q287" i="3" s="1"/>
  <c r="R287" i="3" s="1"/>
  <c r="S287" i="3" s="1"/>
  <c r="T287" i="3" s="1"/>
  <c r="U287" i="3" s="1"/>
  <c r="V287" i="3" s="1"/>
  <c r="W287" i="3" s="1"/>
  <c r="X287" i="3" s="1"/>
  <c r="Y287" i="3" s="1"/>
  <c r="Z287" i="3" s="1"/>
  <c r="AA287" i="3" s="1"/>
  <c r="AB287" i="3" s="1"/>
  <c r="AC287" i="3" s="1"/>
  <c r="AD287" i="3" s="1"/>
  <c r="AE287" i="3" s="1"/>
  <c r="AF287" i="3" s="1"/>
  <c r="AG287" i="3" s="1"/>
  <c r="AH287" i="3" s="1"/>
  <c r="AI287" i="3" s="1"/>
  <c r="AJ287" i="3" s="1"/>
  <c r="AK287" i="3" s="1"/>
  <c r="AL287" i="3" s="1"/>
  <c r="AL137" i="3" l="1"/>
  <c r="AF44" i="6" s="1"/>
  <c r="AK137" i="3"/>
  <c r="AE44" i="6" s="1"/>
  <c r="AJ137" i="3"/>
  <c r="AD44" i="6" s="1"/>
  <c r="AI137" i="3"/>
  <c r="AC44" i="6" s="1"/>
  <c r="AH137" i="3"/>
  <c r="AB44" i="6" s="1"/>
  <c r="AG137" i="3"/>
  <c r="AA44" i="6" s="1"/>
  <c r="AF137" i="3"/>
  <c r="Z44" i="6" s="1"/>
  <c r="AE137" i="3"/>
  <c r="Y44" i="6" s="1"/>
  <c r="AD137" i="3"/>
  <c r="X44" i="6" s="1"/>
  <c r="AC137" i="3"/>
  <c r="W44" i="6" s="1"/>
  <c r="AB137" i="3"/>
  <c r="V44" i="6" s="1"/>
  <c r="AA137" i="3"/>
  <c r="U44" i="6" s="1"/>
  <c r="Z137" i="3"/>
  <c r="T44" i="6" s="1"/>
  <c r="Y137" i="3"/>
  <c r="S44" i="6" s="1"/>
  <c r="X137" i="3"/>
  <c r="R44" i="6" s="1"/>
  <c r="W137" i="3"/>
  <c r="Q44" i="6" s="1"/>
  <c r="V137" i="3"/>
  <c r="P44" i="6" s="1"/>
  <c r="U137" i="3"/>
  <c r="O44" i="6" s="1"/>
  <c r="T137" i="3"/>
  <c r="N44" i="6" s="1"/>
  <c r="S137" i="3"/>
  <c r="M44" i="6" s="1"/>
  <c r="R137" i="3"/>
  <c r="L44" i="6" s="1"/>
  <c r="Q137" i="3"/>
  <c r="K44" i="6" s="1"/>
  <c r="P137" i="3"/>
  <c r="J44" i="6" s="1"/>
  <c r="O137" i="3"/>
  <c r="I44" i="6" s="1"/>
  <c r="N137" i="3"/>
  <c r="H44" i="6" s="1"/>
  <c r="M137" i="3"/>
  <c r="G44" i="6" s="1"/>
  <c r="L137" i="3"/>
  <c r="F44" i="6" s="1"/>
  <c r="K137" i="3"/>
  <c r="E44" i="6" s="1"/>
  <c r="J137" i="3"/>
  <c r="D44" i="6" s="1"/>
  <c r="I137" i="3"/>
  <c r="C44" i="6" s="1"/>
  <c r="AL18" i="3" l="1"/>
  <c r="AF12" i="5" s="1"/>
  <c r="AK18" i="3"/>
  <c r="AE12" i="5" s="1"/>
  <c r="AJ18" i="3"/>
  <c r="AD12" i="5" s="1"/>
  <c r="AI18" i="3"/>
  <c r="AC12" i="5" s="1"/>
  <c r="AH18" i="3"/>
  <c r="AB12" i="5" s="1"/>
  <c r="AG18" i="3"/>
  <c r="AA12" i="5" s="1"/>
  <c r="AF18" i="3"/>
  <c r="Z12" i="5" s="1"/>
  <c r="AE18" i="3"/>
  <c r="Y12" i="5" s="1"/>
  <c r="AD18" i="3"/>
  <c r="X12" i="5" s="1"/>
  <c r="AC18" i="3"/>
  <c r="W12" i="5" s="1"/>
  <c r="AB18" i="3"/>
  <c r="V12" i="5" s="1"/>
  <c r="AA18" i="3"/>
  <c r="U12" i="5" s="1"/>
  <c r="Z18" i="3"/>
  <c r="T12" i="5" s="1"/>
  <c r="Y18" i="3"/>
  <c r="S12" i="5" s="1"/>
  <c r="X18" i="3"/>
  <c r="R12" i="5" s="1"/>
  <c r="W18" i="3"/>
  <c r="Q12" i="5" s="1"/>
  <c r="V18" i="3"/>
  <c r="P12" i="5" s="1"/>
  <c r="U18" i="3"/>
  <c r="O12" i="5" s="1"/>
  <c r="T18" i="3"/>
  <c r="N12" i="5" s="1"/>
  <c r="S18" i="3"/>
  <c r="M12" i="5" s="1"/>
  <c r="R18" i="3"/>
  <c r="L12" i="5" s="1"/>
  <c r="Q18" i="3"/>
  <c r="K12" i="5" s="1"/>
  <c r="P18" i="3"/>
  <c r="J12" i="5" s="1"/>
  <c r="O18" i="3"/>
  <c r="I12" i="5" s="1"/>
  <c r="N18" i="3"/>
  <c r="H12" i="5" s="1"/>
  <c r="M18" i="3"/>
  <c r="G12" i="5" s="1"/>
  <c r="L18" i="3"/>
  <c r="F12" i="5" s="1"/>
  <c r="K18" i="3"/>
  <c r="E12" i="5" s="1"/>
  <c r="J18" i="3"/>
  <c r="D12" i="5" s="1"/>
  <c r="I18" i="3"/>
  <c r="C12" i="5" s="1"/>
  <c r="B7" i="3" l="1"/>
  <c r="B20" i="16" l="1"/>
  <c r="B69" i="16" s="1"/>
  <c r="B19" i="16"/>
  <c r="B68" i="16" s="1"/>
  <c r="B18" i="16"/>
  <c r="B67" i="16" s="1"/>
  <c r="B17" i="16"/>
  <c r="B60" i="16" s="1"/>
  <c r="B16" i="16"/>
  <c r="B15" i="16"/>
  <c r="B58" i="16" s="1"/>
  <c r="B14" i="16"/>
  <c r="B57" i="16" s="1"/>
  <c r="B13" i="16"/>
  <c r="B56" i="16" s="1"/>
  <c r="B12" i="16"/>
  <c r="B39" i="16" s="1"/>
  <c r="B11" i="16"/>
  <c r="B10" i="16"/>
  <c r="B30" i="16" s="1"/>
  <c r="B59" i="16" l="1"/>
  <c r="B70" i="16"/>
  <c r="B29" i="16"/>
  <c r="B48" i="16"/>
  <c r="B38" i="16"/>
  <c r="B47" i="16"/>
  <c r="AL781" i="3"/>
  <c r="AF44" i="14" s="1"/>
  <c r="AK781" i="3"/>
  <c r="AE44" i="14" s="1"/>
  <c r="AJ781" i="3"/>
  <c r="AD44" i="14" s="1"/>
  <c r="AI781" i="3"/>
  <c r="AC44" i="14" s="1"/>
  <c r="AH781" i="3"/>
  <c r="AB44" i="14" s="1"/>
  <c r="AG781" i="3"/>
  <c r="AA44" i="14" s="1"/>
  <c r="AF781" i="3"/>
  <c r="Z44" i="14" s="1"/>
  <c r="AE781" i="3"/>
  <c r="Y44" i="14" s="1"/>
  <c r="AD781" i="3"/>
  <c r="X44" i="14" s="1"/>
  <c r="AC781" i="3"/>
  <c r="W44" i="14" s="1"/>
  <c r="AB781" i="3"/>
  <c r="V44" i="14" s="1"/>
  <c r="AA781" i="3"/>
  <c r="U44" i="14" s="1"/>
  <c r="Z781" i="3"/>
  <c r="T44" i="14" s="1"/>
  <c r="Y781" i="3"/>
  <c r="S44" i="14" s="1"/>
  <c r="X781" i="3"/>
  <c r="R44" i="14" s="1"/>
  <c r="W781" i="3"/>
  <c r="Q44" i="14" s="1"/>
  <c r="V781" i="3"/>
  <c r="P44" i="14" s="1"/>
  <c r="U781" i="3"/>
  <c r="O44" i="14" s="1"/>
  <c r="T781" i="3"/>
  <c r="N44" i="14" s="1"/>
  <c r="S781" i="3"/>
  <c r="M44" i="14" s="1"/>
  <c r="R781" i="3"/>
  <c r="L44" i="14" s="1"/>
  <c r="Q781" i="3"/>
  <c r="K44" i="14" s="1"/>
  <c r="P781" i="3"/>
  <c r="J44" i="14" s="1"/>
  <c r="O781" i="3"/>
  <c r="I44" i="14" s="1"/>
  <c r="N781" i="3"/>
  <c r="H44" i="14" s="1"/>
  <c r="M781" i="3"/>
  <c r="G44" i="14" s="1"/>
  <c r="L781" i="3"/>
  <c r="F44" i="14" s="1"/>
  <c r="K781" i="3"/>
  <c r="E44" i="14" s="1"/>
  <c r="J781" i="3"/>
  <c r="D44" i="14" s="1"/>
  <c r="I781" i="3"/>
  <c r="C44" i="14" s="1"/>
  <c r="AL719" i="3" l="1"/>
  <c r="AF60" i="13" s="1"/>
  <c r="AK719" i="3"/>
  <c r="AE60" i="13" s="1"/>
  <c r="AJ719" i="3"/>
  <c r="AD60" i="13" s="1"/>
  <c r="AI719" i="3"/>
  <c r="AC60" i="13" s="1"/>
  <c r="AH719" i="3"/>
  <c r="AB60" i="13" s="1"/>
  <c r="AG719" i="3"/>
  <c r="AA60" i="13" s="1"/>
  <c r="AF719" i="3"/>
  <c r="Z60" i="13" s="1"/>
  <c r="AE719" i="3"/>
  <c r="Y60" i="13" s="1"/>
  <c r="AD719" i="3"/>
  <c r="X60" i="13" s="1"/>
  <c r="AC719" i="3"/>
  <c r="W60" i="13" s="1"/>
  <c r="AB719" i="3"/>
  <c r="V60" i="13" s="1"/>
  <c r="AA719" i="3"/>
  <c r="U60" i="13" s="1"/>
  <c r="Z719" i="3"/>
  <c r="T60" i="13" s="1"/>
  <c r="Y719" i="3"/>
  <c r="S60" i="13" s="1"/>
  <c r="X719" i="3"/>
  <c r="R60" i="13" s="1"/>
  <c r="W719" i="3"/>
  <c r="Q60" i="13" s="1"/>
  <c r="V719" i="3"/>
  <c r="P60" i="13" s="1"/>
  <c r="U719" i="3"/>
  <c r="O60" i="13" s="1"/>
  <c r="T719" i="3"/>
  <c r="N60" i="13" s="1"/>
  <c r="S719" i="3"/>
  <c r="M60" i="13" s="1"/>
  <c r="R719" i="3"/>
  <c r="L60" i="13" s="1"/>
  <c r="Q719" i="3"/>
  <c r="K60" i="13" s="1"/>
  <c r="P719" i="3"/>
  <c r="J60" i="13" s="1"/>
  <c r="O719" i="3"/>
  <c r="I60" i="13" s="1"/>
  <c r="N719" i="3"/>
  <c r="H60" i="13" s="1"/>
  <c r="M719" i="3"/>
  <c r="G60" i="13" s="1"/>
  <c r="L719" i="3"/>
  <c r="F60" i="13" s="1"/>
  <c r="K719" i="3"/>
  <c r="E60" i="13" s="1"/>
  <c r="J719" i="3"/>
  <c r="D60" i="13" s="1"/>
  <c r="I719" i="3"/>
  <c r="C60" i="13" s="1"/>
  <c r="AL618" i="3" l="1"/>
  <c r="AF44" i="12" s="1"/>
  <c r="AK618" i="3"/>
  <c r="AE44" i="12" s="1"/>
  <c r="AJ618" i="3"/>
  <c r="AD44" i="12" s="1"/>
  <c r="AI618" i="3"/>
  <c r="AC44" i="12" s="1"/>
  <c r="AH618" i="3"/>
  <c r="AB44" i="12" s="1"/>
  <c r="AG618" i="3"/>
  <c r="AA44" i="12" s="1"/>
  <c r="AF618" i="3"/>
  <c r="Z44" i="12" s="1"/>
  <c r="AE618" i="3"/>
  <c r="Y44" i="12" s="1"/>
  <c r="AD618" i="3"/>
  <c r="X44" i="12" s="1"/>
  <c r="AC618" i="3"/>
  <c r="W44" i="12" s="1"/>
  <c r="AB618" i="3"/>
  <c r="V44" i="12" s="1"/>
  <c r="AA618" i="3"/>
  <c r="U44" i="12" s="1"/>
  <c r="Z618" i="3"/>
  <c r="T44" i="12" s="1"/>
  <c r="Y618" i="3"/>
  <c r="S44" i="12" s="1"/>
  <c r="X618" i="3"/>
  <c r="R44" i="12" s="1"/>
  <c r="W618" i="3"/>
  <c r="Q44" i="12" s="1"/>
  <c r="V618" i="3"/>
  <c r="P44" i="12" s="1"/>
  <c r="U618" i="3"/>
  <c r="O44" i="12" s="1"/>
  <c r="T618" i="3"/>
  <c r="N44" i="12" s="1"/>
  <c r="S618" i="3"/>
  <c r="M44" i="12" s="1"/>
  <c r="R618" i="3"/>
  <c r="L44" i="12" s="1"/>
  <c r="Q618" i="3"/>
  <c r="K44" i="12" s="1"/>
  <c r="P618" i="3"/>
  <c r="J44" i="12" s="1"/>
  <c r="O618" i="3"/>
  <c r="I44" i="12" s="1"/>
  <c r="N618" i="3"/>
  <c r="H44" i="12" s="1"/>
  <c r="M618" i="3"/>
  <c r="G44" i="12" s="1"/>
  <c r="L618" i="3"/>
  <c r="F44" i="12" s="1"/>
  <c r="K618" i="3"/>
  <c r="E44" i="12" s="1"/>
  <c r="J618" i="3"/>
  <c r="D44" i="12" s="1"/>
  <c r="I618" i="3"/>
  <c r="C44" i="12" s="1"/>
  <c r="AL538" i="3"/>
  <c r="AF44" i="11" s="1"/>
  <c r="AK538" i="3"/>
  <c r="AE44" i="11" s="1"/>
  <c r="AJ538" i="3"/>
  <c r="AD44" i="11" s="1"/>
  <c r="AI538" i="3"/>
  <c r="AC44" i="11" s="1"/>
  <c r="AH538" i="3"/>
  <c r="AB44" i="11" s="1"/>
  <c r="AG538" i="3"/>
  <c r="AA44" i="11" s="1"/>
  <c r="AF538" i="3"/>
  <c r="Z44" i="11" s="1"/>
  <c r="AE538" i="3"/>
  <c r="Y44" i="11" s="1"/>
  <c r="AD538" i="3"/>
  <c r="X44" i="11" s="1"/>
  <c r="AC538" i="3"/>
  <c r="W44" i="11" s="1"/>
  <c r="AB538" i="3"/>
  <c r="V44" i="11" s="1"/>
  <c r="AA538" i="3"/>
  <c r="U44" i="11" s="1"/>
  <c r="Z538" i="3"/>
  <c r="T44" i="11" s="1"/>
  <c r="Y538" i="3"/>
  <c r="S44" i="11" s="1"/>
  <c r="X538" i="3"/>
  <c r="R44" i="11" s="1"/>
  <c r="W538" i="3"/>
  <c r="Q44" i="11" s="1"/>
  <c r="V538" i="3"/>
  <c r="P44" i="11" s="1"/>
  <c r="U538" i="3"/>
  <c r="O44" i="11" s="1"/>
  <c r="T538" i="3"/>
  <c r="N44" i="11" s="1"/>
  <c r="S538" i="3"/>
  <c r="M44" i="11" s="1"/>
  <c r="R538" i="3"/>
  <c r="L44" i="11" s="1"/>
  <c r="Q538" i="3"/>
  <c r="K44" i="11" s="1"/>
  <c r="P538" i="3"/>
  <c r="J44" i="11" s="1"/>
  <c r="O538" i="3"/>
  <c r="I44" i="11" s="1"/>
  <c r="N538" i="3"/>
  <c r="H44" i="11" s="1"/>
  <c r="M538" i="3"/>
  <c r="G44" i="11" s="1"/>
  <c r="L538" i="3"/>
  <c r="F44" i="11" s="1"/>
  <c r="K538" i="3"/>
  <c r="E44" i="11" s="1"/>
  <c r="J538" i="3"/>
  <c r="D44" i="11" s="1"/>
  <c r="I538" i="3"/>
  <c r="C44" i="11" s="1"/>
  <c r="AL458" i="3"/>
  <c r="AF44" i="10" s="1"/>
  <c r="AK458" i="3"/>
  <c r="AE44" i="10" s="1"/>
  <c r="AJ458" i="3"/>
  <c r="AD44" i="10" s="1"/>
  <c r="AI458" i="3"/>
  <c r="AC44" i="10" s="1"/>
  <c r="AH458" i="3"/>
  <c r="AB44" i="10" s="1"/>
  <c r="AG458" i="3"/>
  <c r="AA44" i="10" s="1"/>
  <c r="AF458" i="3"/>
  <c r="Z44" i="10" s="1"/>
  <c r="AE458" i="3"/>
  <c r="Y44" i="10" s="1"/>
  <c r="AD458" i="3"/>
  <c r="X44" i="10" s="1"/>
  <c r="AC458" i="3"/>
  <c r="W44" i="10" s="1"/>
  <c r="AB458" i="3"/>
  <c r="V44" i="10" s="1"/>
  <c r="AA458" i="3"/>
  <c r="U44" i="10" s="1"/>
  <c r="Z458" i="3"/>
  <c r="T44" i="10" s="1"/>
  <c r="Y458" i="3"/>
  <c r="S44" i="10" s="1"/>
  <c r="X458" i="3"/>
  <c r="R44" i="10" s="1"/>
  <c r="W458" i="3"/>
  <c r="Q44" i="10" s="1"/>
  <c r="V458" i="3"/>
  <c r="P44" i="10" s="1"/>
  <c r="U458" i="3"/>
  <c r="O44" i="10" s="1"/>
  <c r="T458" i="3"/>
  <c r="N44" i="10" s="1"/>
  <c r="S458" i="3"/>
  <c r="M44" i="10" s="1"/>
  <c r="R458" i="3"/>
  <c r="L44" i="10" s="1"/>
  <c r="Q458" i="3"/>
  <c r="K44" i="10" s="1"/>
  <c r="P458" i="3"/>
  <c r="J44" i="10" s="1"/>
  <c r="O458" i="3"/>
  <c r="I44" i="10" s="1"/>
  <c r="N458" i="3"/>
  <c r="H44" i="10" s="1"/>
  <c r="M458" i="3"/>
  <c r="G44" i="10" s="1"/>
  <c r="L458" i="3"/>
  <c r="F44" i="10" s="1"/>
  <c r="K458" i="3"/>
  <c r="E44" i="10" s="1"/>
  <c r="J458" i="3"/>
  <c r="D44" i="10" s="1"/>
  <c r="I458" i="3"/>
  <c r="C44" i="10" s="1"/>
  <c r="AL699" i="3" l="1"/>
  <c r="AF44" i="13" s="1"/>
  <c r="AK699" i="3"/>
  <c r="AE44" i="13" s="1"/>
  <c r="AJ699" i="3"/>
  <c r="AD44" i="13" s="1"/>
  <c r="AI699" i="3"/>
  <c r="AC44" i="13" s="1"/>
  <c r="AH699" i="3"/>
  <c r="AB44" i="13" s="1"/>
  <c r="AG699" i="3"/>
  <c r="AA44" i="13" s="1"/>
  <c r="AF699" i="3"/>
  <c r="Z44" i="13" s="1"/>
  <c r="AE699" i="3"/>
  <c r="Y44" i="13" s="1"/>
  <c r="AD699" i="3"/>
  <c r="X44" i="13" s="1"/>
  <c r="AC699" i="3"/>
  <c r="W44" i="13" s="1"/>
  <c r="AB699" i="3"/>
  <c r="V44" i="13" s="1"/>
  <c r="AA699" i="3"/>
  <c r="U44" i="13" s="1"/>
  <c r="Z699" i="3"/>
  <c r="T44" i="13" s="1"/>
  <c r="Y699" i="3"/>
  <c r="S44" i="13" s="1"/>
  <c r="X699" i="3"/>
  <c r="R44" i="13" s="1"/>
  <c r="W699" i="3"/>
  <c r="Q44" i="13" s="1"/>
  <c r="V699" i="3"/>
  <c r="P44" i="13" s="1"/>
  <c r="U699" i="3"/>
  <c r="O44" i="13" s="1"/>
  <c r="T699" i="3"/>
  <c r="N44" i="13" s="1"/>
  <c r="S699" i="3"/>
  <c r="M44" i="13" s="1"/>
  <c r="R699" i="3"/>
  <c r="L44" i="13" s="1"/>
  <c r="Q699" i="3"/>
  <c r="K44" i="13" s="1"/>
  <c r="P699" i="3"/>
  <c r="J44" i="13" s="1"/>
  <c r="O699" i="3"/>
  <c r="I44" i="13" s="1"/>
  <c r="N699" i="3"/>
  <c r="H44" i="13" s="1"/>
  <c r="M699" i="3"/>
  <c r="G44" i="13" s="1"/>
  <c r="L699" i="3"/>
  <c r="F44" i="13" s="1"/>
  <c r="K699" i="3"/>
  <c r="E44" i="13" s="1"/>
  <c r="J699" i="3"/>
  <c r="D44" i="13" s="1"/>
  <c r="I699" i="3"/>
  <c r="C44" i="13" s="1"/>
  <c r="C58" i="13"/>
  <c r="D58" i="13" s="1"/>
  <c r="E58" i="13" s="1"/>
  <c r="F58" i="13" s="1"/>
  <c r="G58" i="13" s="1"/>
  <c r="H58" i="13" s="1"/>
  <c r="I58" i="13" s="1"/>
  <c r="J58" i="13" s="1"/>
  <c r="K58" i="13" s="1"/>
  <c r="L58" i="13" s="1"/>
  <c r="M58" i="13" s="1"/>
  <c r="N58" i="13" s="1"/>
  <c r="O58" i="13" s="1"/>
  <c r="P58" i="13" s="1"/>
  <c r="Q58" i="13" s="1"/>
  <c r="R58" i="13" s="1"/>
  <c r="S58" i="13" s="1"/>
  <c r="T58" i="13" s="1"/>
  <c r="U58" i="13" s="1"/>
  <c r="V58" i="13" s="1"/>
  <c r="W58" i="13" s="1"/>
  <c r="X58" i="13" s="1"/>
  <c r="Y58" i="13" s="1"/>
  <c r="Z58" i="13" s="1"/>
  <c r="AA58" i="13" s="1"/>
  <c r="AB58" i="13" s="1"/>
  <c r="AC58" i="13" s="1"/>
  <c r="AD58" i="13" s="1"/>
  <c r="AE58" i="13" s="1"/>
  <c r="AF58" i="13" s="1"/>
  <c r="C56" i="13"/>
  <c r="D56" i="13" s="1"/>
  <c r="E56" i="13" s="1"/>
  <c r="F56" i="13" s="1"/>
  <c r="G56" i="13" s="1"/>
  <c r="H56" i="13" s="1"/>
  <c r="B55" i="13"/>
  <c r="G42" i="13"/>
  <c r="H42" i="13" s="1"/>
  <c r="I42" i="13" s="1"/>
  <c r="J42" i="13" s="1"/>
  <c r="K42" i="13" s="1"/>
  <c r="L42" i="13" s="1"/>
  <c r="M42" i="13" s="1"/>
  <c r="N42" i="13" s="1"/>
  <c r="O42" i="13" s="1"/>
  <c r="P42" i="13" s="1"/>
  <c r="Q42" i="13" s="1"/>
  <c r="R42" i="13" s="1"/>
  <c r="S42" i="13" s="1"/>
  <c r="T42" i="13" s="1"/>
  <c r="U42" i="13" s="1"/>
  <c r="V42" i="13" s="1"/>
  <c r="W42" i="13" s="1"/>
  <c r="X42" i="13" s="1"/>
  <c r="Y42" i="13" s="1"/>
  <c r="Z42" i="13" s="1"/>
  <c r="AA42" i="13" s="1"/>
  <c r="AB42" i="13" s="1"/>
  <c r="AC42" i="13" s="1"/>
  <c r="AD42" i="13" s="1"/>
  <c r="AE42" i="13" s="1"/>
  <c r="AF42" i="13" s="1"/>
  <c r="C42" i="13"/>
  <c r="D42" i="13" s="1"/>
  <c r="E42" i="13" s="1"/>
  <c r="F42" i="13" s="1"/>
  <c r="C40" i="13"/>
  <c r="D40" i="13" s="1"/>
  <c r="E40" i="13" s="1"/>
  <c r="B39" i="13"/>
  <c r="D26" i="13"/>
  <c r="E26" i="13" s="1"/>
  <c r="F26" i="13" s="1"/>
  <c r="G26" i="13" s="1"/>
  <c r="H26" i="13" s="1"/>
  <c r="I26" i="13" s="1"/>
  <c r="J26" i="13" s="1"/>
  <c r="K26" i="13" s="1"/>
  <c r="L26" i="13" s="1"/>
  <c r="M26" i="13" s="1"/>
  <c r="N26" i="13" s="1"/>
  <c r="O26" i="13" s="1"/>
  <c r="P26" i="13" s="1"/>
  <c r="Q26" i="13" s="1"/>
  <c r="R26" i="13" s="1"/>
  <c r="S26" i="13" s="1"/>
  <c r="T26" i="13" s="1"/>
  <c r="U26" i="13" s="1"/>
  <c r="V26" i="13" s="1"/>
  <c r="W26" i="13" s="1"/>
  <c r="X26" i="13" s="1"/>
  <c r="Y26" i="13" s="1"/>
  <c r="Z26" i="13" s="1"/>
  <c r="AA26" i="13" s="1"/>
  <c r="AB26" i="13" s="1"/>
  <c r="AC26" i="13" s="1"/>
  <c r="AD26" i="13" s="1"/>
  <c r="AE26" i="13" s="1"/>
  <c r="AF26" i="13" s="1"/>
  <c r="C26" i="13"/>
  <c r="E24" i="13"/>
  <c r="F24" i="13" s="1"/>
  <c r="G24" i="13" s="1"/>
  <c r="H24" i="13" s="1"/>
  <c r="C24" i="13"/>
  <c r="D24" i="13" s="1"/>
  <c r="B23" i="13"/>
  <c r="D10" i="13"/>
  <c r="E10" i="13" s="1"/>
  <c r="F10" i="13" s="1"/>
  <c r="G10" i="13" s="1"/>
  <c r="H10" i="13" s="1"/>
  <c r="I10" i="13" s="1"/>
  <c r="J10" i="13" s="1"/>
  <c r="K10" i="13" s="1"/>
  <c r="L10" i="13" s="1"/>
  <c r="M10" i="13" s="1"/>
  <c r="N10" i="13" s="1"/>
  <c r="O10" i="13" s="1"/>
  <c r="P10" i="13" s="1"/>
  <c r="Q10" i="13" s="1"/>
  <c r="R10" i="13" s="1"/>
  <c r="S10" i="13" s="1"/>
  <c r="T10" i="13" s="1"/>
  <c r="U10" i="13" s="1"/>
  <c r="V10" i="13" s="1"/>
  <c r="W10" i="13" s="1"/>
  <c r="X10" i="13" s="1"/>
  <c r="Y10" i="13" s="1"/>
  <c r="Z10" i="13" s="1"/>
  <c r="AA10" i="13" s="1"/>
  <c r="AB10" i="13" s="1"/>
  <c r="AC10" i="13" s="1"/>
  <c r="AD10" i="13" s="1"/>
  <c r="AE10" i="13" s="1"/>
  <c r="AF10" i="13" s="1"/>
  <c r="C10" i="13"/>
  <c r="C8" i="13"/>
  <c r="D8" i="13" s="1"/>
  <c r="E8" i="13" s="1"/>
  <c r="F8" i="13" s="1"/>
  <c r="B7" i="13"/>
  <c r="B3" i="13"/>
  <c r="AL58" i="3"/>
  <c r="AF44" i="5" s="1"/>
  <c r="AK58" i="3"/>
  <c r="AE44" i="5" s="1"/>
  <c r="AJ58" i="3"/>
  <c r="AD44" i="5" s="1"/>
  <c r="AI58" i="3"/>
  <c r="AC44" i="5" s="1"/>
  <c r="AH58" i="3"/>
  <c r="AB44" i="5" s="1"/>
  <c r="AG58" i="3"/>
  <c r="AA44" i="5" s="1"/>
  <c r="AF58" i="3"/>
  <c r="Z44" i="5" s="1"/>
  <c r="AE58" i="3"/>
  <c r="Y44" i="5" s="1"/>
  <c r="AD58" i="3"/>
  <c r="X44" i="5" s="1"/>
  <c r="AC58" i="3"/>
  <c r="W44" i="5" s="1"/>
  <c r="AB58" i="3"/>
  <c r="V44" i="5" s="1"/>
  <c r="AA58" i="3"/>
  <c r="U44" i="5" s="1"/>
  <c r="Z58" i="3"/>
  <c r="T44" i="5" s="1"/>
  <c r="Y58" i="3"/>
  <c r="S44" i="5" s="1"/>
  <c r="X58" i="3"/>
  <c r="R44" i="5" s="1"/>
  <c r="W58" i="3"/>
  <c r="Q44" i="5" s="1"/>
  <c r="V58" i="3"/>
  <c r="P44" i="5" s="1"/>
  <c r="U58" i="3"/>
  <c r="O44" i="5" s="1"/>
  <c r="T58" i="3"/>
  <c r="N44" i="5" s="1"/>
  <c r="S58" i="3"/>
  <c r="M44" i="5" s="1"/>
  <c r="R58" i="3"/>
  <c r="L44" i="5" s="1"/>
  <c r="Q58" i="3"/>
  <c r="K44" i="5" s="1"/>
  <c r="P58" i="3"/>
  <c r="J44" i="5" s="1"/>
  <c r="O58" i="3"/>
  <c r="I44" i="5" s="1"/>
  <c r="N58" i="3"/>
  <c r="H44" i="5" s="1"/>
  <c r="M58" i="3"/>
  <c r="G44" i="5" s="1"/>
  <c r="L58" i="3"/>
  <c r="F44" i="5" s="1"/>
  <c r="K58" i="3"/>
  <c r="E44" i="5" s="1"/>
  <c r="J58" i="3"/>
  <c r="D44" i="5" s="1"/>
  <c r="I58" i="3"/>
  <c r="C44" i="5" s="1"/>
  <c r="B45" i="13" l="1"/>
  <c r="B46" i="13" s="1"/>
  <c r="B48" i="13" s="1"/>
  <c r="AF29" i="13"/>
  <c r="AD29" i="13"/>
  <c r="AB29" i="13"/>
  <c r="Z29" i="13"/>
  <c r="X29" i="13"/>
  <c r="V29" i="13"/>
  <c r="T29" i="13"/>
  <c r="R29" i="13"/>
  <c r="P29" i="13"/>
  <c r="N29" i="13"/>
  <c r="L29" i="13"/>
  <c r="J29" i="13"/>
  <c r="H29" i="13"/>
  <c r="F29" i="13"/>
  <c r="D29" i="13"/>
  <c r="B29" i="13"/>
  <c r="B30" i="13" s="1"/>
  <c r="B32" i="13" s="1"/>
  <c r="AE13" i="13"/>
  <c r="AC13" i="13"/>
  <c r="AA13" i="13"/>
  <c r="Y13" i="13"/>
  <c r="W13" i="13"/>
  <c r="U13" i="13"/>
  <c r="S13" i="13"/>
  <c r="Q13" i="13"/>
  <c r="O13" i="13"/>
  <c r="M13" i="13"/>
  <c r="K13" i="13"/>
  <c r="I13" i="13"/>
  <c r="G13" i="13"/>
  <c r="E13" i="13"/>
  <c r="C13" i="13"/>
  <c r="AF57" i="13"/>
  <c r="AD57" i="13"/>
  <c r="AB57" i="13"/>
  <c r="Z57" i="13"/>
  <c r="X57" i="13"/>
  <c r="V57" i="13"/>
  <c r="T57" i="13"/>
  <c r="R57" i="13"/>
  <c r="P57" i="13"/>
  <c r="N57" i="13"/>
  <c r="L57" i="13"/>
  <c r="J57" i="13"/>
  <c r="H57" i="13"/>
  <c r="F57" i="13"/>
  <c r="D57" i="13"/>
  <c r="AF41" i="13"/>
  <c r="AD41" i="13"/>
  <c r="AB41" i="13"/>
  <c r="Z41" i="13"/>
  <c r="X41" i="13"/>
  <c r="V41" i="13"/>
  <c r="T41" i="13"/>
  <c r="R41" i="13"/>
  <c r="P41" i="13"/>
  <c r="N41" i="13"/>
  <c r="L41" i="13"/>
  <c r="J41" i="13"/>
  <c r="H41" i="13"/>
  <c r="F41" i="13"/>
  <c r="D41" i="13"/>
  <c r="AF25" i="13"/>
  <c r="AD25" i="13"/>
  <c r="AB25" i="13"/>
  <c r="Z25" i="13"/>
  <c r="X25" i="13"/>
  <c r="V25" i="13"/>
  <c r="T25" i="13"/>
  <c r="R25" i="13"/>
  <c r="P25" i="13"/>
  <c r="N25" i="13"/>
  <c r="L25" i="13"/>
  <c r="J25" i="13"/>
  <c r="H25" i="13"/>
  <c r="F25" i="13"/>
  <c r="D25" i="13"/>
  <c r="AF9" i="13"/>
  <c r="AD9" i="13"/>
  <c r="AB9" i="13"/>
  <c r="Z9" i="13"/>
  <c r="X9" i="13"/>
  <c r="V9" i="13"/>
  <c r="T9" i="13"/>
  <c r="R9" i="13"/>
  <c r="P9" i="13"/>
  <c r="N9" i="13"/>
  <c r="L9" i="13"/>
  <c r="J9" i="13"/>
  <c r="B61" i="13"/>
  <c r="B62" i="13" s="1"/>
  <c r="B64" i="13" s="1"/>
  <c r="AE29" i="13"/>
  <c r="AC29" i="13"/>
  <c r="AA29" i="13"/>
  <c r="Y29" i="13"/>
  <c r="W29" i="13"/>
  <c r="U29" i="13"/>
  <c r="S29" i="13"/>
  <c r="Q29" i="13"/>
  <c r="O29" i="13"/>
  <c r="M29" i="13"/>
  <c r="K29" i="13"/>
  <c r="I29" i="13"/>
  <c r="G29" i="13"/>
  <c r="E29" i="13"/>
  <c r="C29" i="13"/>
  <c r="AF13" i="13"/>
  <c r="AF14" i="13" s="1"/>
  <c r="AD13" i="13"/>
  <c r="AD14" i="13" s="1"/>
  <c r="AB13" i="13"/>
  <c r="AB14" i="13" s="1"/>
  <c r="Z13" i="13"/>
  <c r="Z14" i="13" s="1"/>
  <c r="X13" i="13"/>
  <c r="X14" i="13" s="1"/>
  <c r="V13" i="13"/>
  <c r="V14" i="13" s="1"/>
  <c r="T13" i="13"/>
  <c r="T14" i="13" s="1"/>
  <c r="R13" i="13"/>
  <c r="R14" i="13" s="1"/>
  <c r="P13" i="13"/>
  <c r="P14" i="13" s="1"/>
  <c r="N13" i="13"/>
  <c r="N14" i="13" s="1"/>
  <c r="L13" i="13"/>
  <c r="L14" i="13" s="1"/>
  <c r="J13" i="13"/>
  <c r="J14" i="13" s="1"/>
  <c r="H13" i="13"/>
  <c r="F13" i="13"/>
  <c r="D13" i="13"/>
  <c r="B13" i="13"/>
  <c r="B14" i="13" s="1"/>
  <c r="B16" i="13" s="1"/>
  <c r="AE57" i="13"/>
  <c r="AC57" i="13"/>
  <c r="AA57" i="13"/>
  <c r="Y57" i="13"/>
  <c r="W57" i="13"/>
  <c r="U57" i="13"/>
  <c r="S57" i="13"/>
  <c r="Q57" i="13"/>
  <c r="O57" i="13"/>
  <c r="M57" i="13"/>
  <c r="K57" i="13"/>
  <c r="I57" i="13"/>
  <c r="G57" i="13"/>
  <c r="E57" i="13"/>
  <c r="C57" i="13"/>
  <c r="AE41" i="13"/>
  <c r="AC41" i="13"/>
  <c r="AA41" i="13"/>
  <c r="Y41" i="13"/>
  <c r="W41" i="13"/>
  <c r="U41" i="13"/>
  <c r="S41" i="13"/>
  <c r="Q41" i="13"/>
  <c r="O41" i="13"/>
  <c r="M41" i="13"/>
  <c r="K41" i="13"/>
  <c r="I41" i="13"/>
  <c r="G41" i="13"/>
  <c r="E41" i="13"/>
  <c r="C41" i="13"/>
  <c r="AE25" i="13"/>
  <c r="AC25" i="13"/>
  <c r="AA25" i="13"/>
  <c r="Y25" i="13"/>
  <c r="W25" i="13"/>
  <c r="U25" i="13"/>
  <c r="S25" i="13"/>
  <c r="Q25" i="13"/>
  <c r="O25" i="13"/>
  <c r="M25" i="13"/>
  <c r="K25" i="13"/>
  <c r="I25" i="13"/>
  <c r="G25" i="13"/>
  <c r="E25" i="13"/>
  <c r="C25" i="13"/>
  <c r="AE9" i="13"/>
  <c r="AC9" i="13"/>
  <c r="AA9" i="13"/>
  <c r="Y9" i="13"/>
  <c r="W9" i="13"/>
  <c r="U9" i="13"/>
  <c r="S9" i="13"/>
  <c r="Q9" i="13"/>
  <c r="O9" i="13"/>
  <c r="M9" i="13"/>
  <c r="K9" i="13"/>
  <c r="I9" i="13"/>
  <c r="G9" i="13"/>
  <c r="E9" i="13"/>
  <c r="C9" i="13"/>
  <c r="H9" i="13"/>
  <c r="F9" i="13"/>
  <c r="D9" i="13"/>
  <c r="D61" i="13"/>
  <c r="D62" i="13" s="1"/>
  <c r="D64" i="13" s="1"/>
  <c r="H61" i="13"/>
  <c r="L61" i="13"/>
  <c r="L62" i="13" s="1"/>
  <c r="P61" i="13"/>
  <c r="T61" i="13"/>
  <c r="T62" i="13" s="1"/>
  <c r="X61" i="13"/>
  <c r="AB61" i="13"/>
  <c r="AB62" i="13" s="1"/>
  <c r="AF61" i="13"/>
  <c r="E61" i="13"/>
  <c r="E62" i="13" s="1"/>
  <c r="I61" i="13"/>
  <c r="M61" i="13"/>
  <c r="M62" i="13" s="1"/>
  <c r="Q61" i="13"/>
  <c r="U61" i="13"/>
  <c r="U62" i="13" s="1"/>
  <c r="Y61" i="13"/>
  <c r="AC61" i="13"/>
  <c r="AC62" i="13" s="1"/>
  <c r="F61" i="13"/>
  <c r="F62" i="13" s="1"/>
  <c r="F64" i="13" s="1"/>
  <c r="J61" i="13"/>
  <c r="N61" i="13"/>
  <c r="N62" i="13" s="1"/>
  <c r="R61" i="13"/>
  <c r="V61" i="13"/>
  <c r="V62" i="13" s="1"/>
  <c r="Z61" i="13"/>
  <c r="AD61" i="13"/>
  <c r="AD62" i="13" s="1"/>
  <c r="C61" i="13"/>
  <c r="G61" i="13"/>
  <c r="G62" i="13" s="1"/>
  <c r="G64" i="13" s="1"/>
  <c r="K61" i="13"/>
  <c r="O61" i="13"/>
  <c r="O62" i="13" s="1"/>
  <c r="S61" i="13"/>
  <c r="W61" i="13"/>
  <c r="W62" i="13" s="1"/>
  <c r="AA61" i="13"/>
  <c r="AE61" i="13"/>
  <c r="AE62" i="13" s="1"/>
  <c r="D45" i="13"/>
  <c r="F45" i="13"/>
  <c r="H45" i="13"/>
  <c r="J45" i="13"/>
  <c r="L45" i="13"/>
  <c r="N45" i="13"/>
  <c r="P45" i="13"/>
  <c r="R45" i="13"/>
  <c r="T45" i="13"/>
  <c r="V45" i="13"/>
  <c r="X45" i="13"/>
  <c r="Z45" i="13"/>
  <c r="AB45" i="13"/>
  <c r="AD45" i="13"/>
  <c r="AF45" i="13"/>
  <c r="C45" i="13"/>
  <c r="E45" i="13"/>
  <c r="G45" i="13"/>
  <c r="I45" i="13"/>
  <c r="K45" i="13"/>
  <c r="M45" i="13"/>
  <c r="O45" i="13"/>
  <c r="Q45" i="13"/>
  <c r="S45" i="13"/>
  <c r="U45" i="13"/>
  <c r="W45" i="13"/>
  <c r="Y45" i="13"/>
  <c r="AA45" i="13"/>
  <c r="AC45" i="13"/>
  <c r="AE45" i="13"/>
  <c r="G8" i="13"/>
  <c r="H8" i="13" s="1"/>
  <c r="I24" i="13"/>
  <c r="F40" i="13"/>
  <c r="G40" i="13" s="1"/>
  <c r="H40" i="13" s="1"/>
  <c r="I40" i="13" s="1"/>
  <c r="I56" i="13"/>
  <c r="J56" i="13" s="1"/>
  <c r="K56" i="13" s="1"/>
  <c r="L56" i="13" s="1"/>
  <c r="E64" i="13"/>
  <c r="AD46" i="13" l="1"/>
  <c r="Z46" i="13"/>
  <c r="V46" i="13"/>
  <c r="R46" i="13"/>
  <c r="N46" i="13"/>
  <c r="J46" i="13"/>
  <c r="F46" i="13"/>
  <c r="F48" i="13" s="1"/>
  <c r="AF62" i="13"/>
  <c r="X62" i="13"/>
  <c r="P62" i="13"/>
  <c r="H62" i="13"/>
  <c r="H64" i="13" s="1"/>
  <c r="AE46" i="13"/>
  <c r="AA46" i="13"/>
  <c r="W46" i="13"/>
  <c r="S46" i="13"/>
  <c r="O46" i="13"/>
  <c r="K46" i="13"/>
  <c r="G46" i="13"/>
  <c r="G48" i="13" s="1"/>
  <c r="C46" i="13"/>
  <c r="C48" i="13" s="1"/>
  <c r="Y62" i="13"/>
  <c r="Q62" i="13"/>
  <c r="I62" i="13"/>
  <c r="I64" i="13" s="1"/>
  <c r="AC46" i="13"/>
  <c r="Y46" i="13"/>
  <c r="U46" i="13"/>
  <c r="Q46" i="13"/>
  <c r="M46" i="13"/>
  <c r="I46" i="13"/>
  <c r="I48" i="13" s="1"/>
  <c r="E46" i="13"/>
  <c r="E48" i="13" s="1"/>
  <c r="AF46" i="13"/>
  <c r="AB46" i="13"/>
  <c r="X46" i="13"/>
  <c r="T46" i="13"/>
  <c r="P46" i="13"/>
  <c r="L46" i="13"/>
  <c r="H46" i="13"/>
  <c r="H48" i="13" s="1"/>
  <c r="D46" i="13"/>
  <c r="D48" i="13" s="1"/>
  <c r="AA62" i="13"/>
  <c r="S62" i="13"/>
  <c r="K62" i="13"/>
  <c r="C62" i="13"/>
  <c r="C64" i="13" s="1"/>
  <c r="Z62" i="13"/>
  <c r="R62" i="13"/>
  <c r="J62" i="13"/>
  <c r="D14" i="13"/>
  <c r="H14" i="13"/>
  <c r="E30" i="13"/>
  <c r="I30" i="13"/>
  <c r="M30" i="13"/>
  <c r="Q30" i="13"/>
  <c r="U30" i="13"/>
  <c r="Y30" i="13"/>
  <c r="AC30" i="13"/>
  <c r="C14" i="13"/>
  <c r="C16" i="13" s="1"/>
  <c r="G14" i="13"/>
  <c r="K14" i="13"/>
  <c r="O14" i="13"/>
  <c r="S14" i="13"/>
  <c r="W14" i="13"/>
  <c r="AA14" i="13"/>
  <c r="AE14" i="13"/>
  <c r="D30" i="13"/>
  <c r="H30" i="13"/>
  <c r="L30" i="13"/>
  <c r="P30" i="13"/>
  <c r="T30" i="13"/>
  <c r="X30" i="13"/>
  <c r="AB30" i="13"/>
  <c r="AF30" i="13"/>
  <c r="F14" i="13"/>
  <c r="C30" i="13"/>
  <c r="C32" i="13" s="1"/>
  <c r="G30" i="13"/>
  <c r="K30" i="13"/>
  <c r="O30" i="13"/>
  <c r="S30" i="13"/>
  <c r="W30" i="13"/>
  <c r="AA30" i="13"/>
  <c r="AE30" i="13"/>
  <c r="E14" i="13"/>
  <c r="I14" i="13"/>
  <c r="M14" i="13"/>
  <c r="Q14" i="13"/>
  <c r="U14" i="13"/>
  <c r="Y14" i="13"/>
  <c r="AC14" i="13"/>
  <c r="F30" i="13"/>
  <c r="J30" i="13"/>
  <c r="N30" i="13"/>
  <c r="R30" i="13"/>
  <c r="V30" i="13"/>
  <c r="Z30" i="13"/>
  <c r="AD30" i="13"/>
  <c r="M56" i="13"/>
  <c r="J64" i="13"/>
  <c r="J40" i="13"/>
  <c r="J24" i="13"/>
  <c r="I8" i="13"/>
  <c r="J8" i="13" l="1"/>
  <c r="K24" i="13"/>
  <c r="K40" i="13"/>
  <c r="J48" i="13"/>
  <c r="N56" i="13"/>
  <c r="O56" i="13" l="1"/>
  <c r="L40" i="13"/>
  <c r="K8" i="13"/>
  <c r="L24" i="13"/>
  <c r="M24" i="13" l="1"/>
  <c r="L8" i="13"/>
  <c r="M40" i="13"/>
  <c r="P56" i="13"/>
  <c r="Q56" i="13" l="1"/>
  <c r="M8" i="13"/>
  <c r="N24" i="13"/>
  <c r="N40" i="13"/>
  <c r="O40" i="13" l="1"/>
  <c r="N8" i="13"/>
  <c r="O24" i="13"/>
  <c r="R56" i="13"/>
  <c r="S56" i="13" l="1"/>
  <c r="O8" i="13"/>
  <c r="P24" i="13"/>
  <c r="P40" i="13"/>
  <c r="Q40" i="13" l="1"/>
  <c r="Q24" i="13"/>
  <c r="P8" i="13"/>
  <c r="T56" i="13"/>
  <c r="U56" i="13" l="1"/>
  <c r="Q8" i="13"/>
  <c r="R24" i="13"/>
  <c r="R40" i="13"/>
  <c r="S40" i="13" l="1"/>
  <c r="R8" i="13"/>
  <c r="S24" i="13"/>
  <c r="V56" i="13"/>
  <c r="W56" i="13" l="1"/>
  <c r="S8" i="13"/>
  <c r="T24" i="13"/>
  <c r="T40" i="13"/>
  <c r="U40" i="13" l="1"/>
  <c r="U24" i="13"/>
  <c r="T8" i="13"/>
  <c r="X56" i="13"/>
  <c r="Y56" i="13" l="1"/>
  <c r="U8" i="13"/>
  <c r="V24" i="13"/>
  <c r="V40" i="13"/>
  <c r="W40" i="13" l="1"/>
  <c r="V8" i="13"/>
  <c r="W24" i="13"/>
  <c r="Z56" i="13"/>
  <c r="AA56" i="13" l="1"/>
  <c r="W8" i="13"/>
  <c r="X24" i="13"/>
  <c r="X40" i="13"/>
  <c r="Y40" i="13" l="1"/>
  <c r="Y24" i="13"/>
  <c r="X8" i="13"/>
  <c r="AB56" i="13"/>
  <c r="AC56" i="13" l="1"/>
  <c r="Y8" i="13"/>
  <c r="Z24" i="13"/>
  <c r="Z40" i="13"/>
  <c r="AA40" i="13" l="1"/>
  <c r="Z8" i="13"/>
  <c r="AA24" i="13"/>
  <c r="AD56" i="13"/>
  <c r="AE56" i="13" l="1"/>
  <c r="AA8" i="13"/>
  <c r="AB24" i="13"/>
  <c r="AB40" i="13"/>
  <c r="AC40" i="13" l="1"/>
  <c r="AC24" i="13"/>
  <c r="AB8" i="13"/>
  <c r="AF56" i="13"/>
  <c r="AC8" i="13" l="1"/>
  <c r="AD24" i="13"/>
  <c r="AD40" i="13"/>
  <c r="AE24" i="13" l="1"/>
  <c r="AE40" i="13"/>
  <c r="AD8" i="13"/>
  <c r="AF40" i="13" l="1"/>
  <c r="AE8" i="13"/>
  <c r="AF24" i="13"/>
  <c r="AF8" i="13" l="1"/>
  <c r="AL38" i="3" l="1"/>
  <c r="AF28" i="5" s="1"/>
  <c r="AK38" i="3"/>
  <c r="AE28" i="5" s="1"/>
  <c r="AJ38" i="3"/>
  <c r="AD28" i="5" s="1"/>
  <c r="AI38" i="3"/>
  <c r="AC28" i="5" s="1"/>
  <c r="AH38" i="3"/>
  <c r="AB28" i="5" s="1"/>
  <c r="AG38" i="3"/>
  <c r="AA28" i="5" s="1"/>
  <c r="AF38" i="3"/>
  <c r="Z28" i="5" s="1"/>
  <c r="AE38" i="3"/>
  <c r="Y28" i="5" s="1"/>
  <c r="AD38" i="3"/>
  <c r="X28" i="5" s="1"/>
  <c r="AC38" i="3"/>
  <c r="W28" i="5" s="1"/>
  <c r="AB38" i="3"/>
  <c r="V28" i="5" s="1"/>
  <c r="AA38" i="3"/>
  <c r="U28" i="5" s="1"/>
  <c r="Z38" i="3"/>
  <c r="T28" i="5" s="1"/>
  <c r="Y38" i="3"/>
  <c r="S28" i="5" s="1"/>
  <c r="X38" i="3"/>
  <c r="R28" i="5" s="1"/>
  <c r="W38" i="3"/>
  <c r="Q28" i="5" s="1"/>
  <c r="V38" i="3"/>
  <c r="P28" i="5" s="1"/>
  <c r="U38" i="3"/>
  <c r="O28" i="5" s="1"/>
  <c r="T38" i="3"/>
  <c r="N28" i="5" s="1"/>
  <c r="S38" i="3"/>
  <c r="M28" i="5" s="1"/>
  <c r="R38" i="3"/>
  <c r="L28" i="5" s="1"/>
  <c r="Q38" i="3"/>
  <c r="K28" i="5" s="1"/>
  <c r="P38" i="3"/>
  <c r="J28" i="5" s="1"/>
  <c r="O38" i="3"/>
  <c r="I28" i="5" s="1"/>
  <c r="N38" i="3"/>
  <c r="H28" i="5" s="1"/>
  <c r="M38" i="3"/>
  <c r="G28" i="5" s="1"/>
  <c r="L38" i="3"/>
  <c r="F28" i="5" s="1"/>
  <c r="K38" i="3"/>
  <c r="E28" i="5" s="1"/>
  <c r="J38" i="3"/>
  <c r="D28" i="5" s="1"/>
  <c r="I38" i="3"/>
  <c r="C28" i="5" s="1"/>
  <c r="AL78" i="3" l="1"/>
  <c r="AF60" i="5" s="1"/>
  <c r="AK78" i="3"/>
  <c r="AE60" i="5" s="1"/>
  <c r="AJ78" i="3"/>
  <c r="AD60" i="5" s="1"/>
  <c r="AI78" i="3"/>
  <c r="AC60" i="5" s="1"/>
  <c r="AH78" i="3"/>
  <c r="AB60" i="5" s="1"/>
  <c r="AG78" i="3"/>
  <c r="AA60" i="5" s="1"/>
  <c r="AF78" i="3"/>
  <c r="Z60" i="5" s="1"/>
  <c r="AE78" i="3"/>
  <c r="Y60" i="5" s="1"/>
  <c r="AD78" i="3"/>
  <c r="X60" i="5" s="1"/>
  <c r="AC78" i="3"/>
  <c r="W60" i="5" s="1"/>
  <c r="AB78" i="3"/>
  <c r="V60" i="5" s="1"/>
  <c r="AA78" i="3"/>
  <c r="U60" i="5" s="1"/>
  <c r="Z78" i="3"/>
  <c r="T60" i="5" s="1"/>
  <c r="Y78" i="3"/>
  <c r="S60" i="5" s="1"/>
  <c r="X78" i="3"/>
  <c r="R60" i="5" s="1"/>
  <c r="W78" i="3"/>
  <c r="Q60" i="5" s="1"/>
  <c r="V78" i="3"/>
  <c r="P60" i="5" s="1"/>
  <c r="U78" i="3"/>
  <c r="O60" i="5" s="1"/>
  <c r="T78" i="3"/>
  <c r="N60" i="5" s="1"/>
  <c r="S78" i="3"/>
  <c r="M60" i="5" s="1"/>
  <c r="R78" i="3"/>
  <c r="L60" i="5" s="1"/>
  <c r="Q78" i="3"/>
  <c r="K60" i="5" s="1"/>
  <c r="P78" i="3"/>
  <c r="J60" i="5" s="1"/>
  <c r="O78" i="3"/>
  <c r="I60" i="5" s="1"/>
  <c r="N78" i="3"/>
  <c r="H60" i="5" s="1"/>
  <c r="M78" i="3"/>
  <c r="G60" i="5" s="1"/>
  <c r="L78" i="3"/>
  <c r="F60" i="5" s="1"/>
  <c r="K78" i="3"/>
  <c r="E60" i="5" s="1"/>
  <c r="J78" i="3"/>
  <c r="D60" i="5" s="1"/>
  <c r="I78" i="3"/>
  <c r="C60" i="5" s="1"/>
  <c r="AL98" i="3" l="1"/>
  <c r="AF12" i="6" s="1"/>
  <c r="AK98" i="3"/>
  <c r="AE12" i="6" s="1"/>
  <c r="AJ98" i="3"/>
  <c r="AD12" i="6" s="1"/>
  <c r="AI98" i="3"/>
  <c r="AC12" i="6" s="1"/>
  <c r="AH98" i="3"/>
  <c r="AB12" i="6" s="1"/>
  <c r="AG98" i="3"/>
  <c r="AA12" i="6" s="1"/>
  <c r="AF98" i="3"/>
  <c r="Z12" i="6" s="1"/>
  <c r="AE98" i="3"/>
  <c r="Y12" i="6" s="1"/>
  <c r="AD98" i="3"/>
  <c r="X12" i="6" s="1"/>
  <c r="AC98" i="3"/>
  <c r="W12" i="6" s="1"/>
  <c r="AB98" i="3"/>
  <c r="V12" i="6" s="1"/>
  <c r="AA98" i="3"/>
  <c r="U12" i="6" s="1"/>
  <c r="Z98" i="3"/>
  <c r="T12" i="6" s="1"/>
  <c r="Y98" i="3"/>
  <c r="S12" i="6" s="1"/>
  <c r="X98" i="3"/>
  <c r="R12" i="6" s="1"/>
  <c r="W98" i="3"/>
  <c r="Q12" i="6" s="1"/>
  <c r="V98" i="3"/>
  <c r="P12" i="6" s="1"/>
  <c r="U98" i="3"/>
  <c r="O12" i="6" s="1"/>
  <c r="T98" i="3"/>
  <c r="N12" i="6" s="1"/>
  <c r="S98" i="3"/>
  <c r="M12" i="6" s="1"/>
  <c r="R98" i="3"/>
  <c r="L12" i="6" s="1"/>
  <c r="Q98" i="3"/>
  <c r="K12" i="6" s="1"/>
  <c r="P98" i="3"/>
  <c r="J12" i="6" s="1"/>
  <c r="O98" i="3"/>
  <c r="I12" i="6" s="1"/>
  <c r="N98" i="3"/>
  <c r="H12" i="6" s="1"/>
  <c r="M98" i="3"/>
  <c r="G12" i="6" s="1"/>
  <c r="L98" i="3"/>
  <c r="F12" i="6" s="1"/>
  <c r="K98" i="3"/>
  <c r="E12" i="6" s="1"/>
  <c r="J98" i="3"/>
  <c r="D12" i="6" s="1"/>
  <c r="I98" i="3"/>
  <c r="C12" i="6" s="1"/>
  <c r="AL179" i="3"/>
  <c r="AF12" i="7" s="1"/>
  <c r="AK179" i="3"/>
  <c r="AE12" i="7" s="1"/>
  <c r="AJ179" i="3"/>
  <c r="AD12" i="7" s="1"/>
  <c r="AI179" i="3"/>
  <c r="AC12" i="7" s="1"/>
  <c r="AH179" i="3"/>
  <c r="AB12" i="7" s="1"/>
  <c r="AG179" i="3"/>
  <c r="AA12" i="7" s="1"/>
  <c r="AF179" i="3"/>
  <c r="Z12" i="7" s="1"/>
  <c r="AE179" i="3"/>
  <c r="Y12" i="7" s="1"/>
  <c r="AD179" i="3"/>
  <c r="X12" i="7" s="1"/>
  <c r="AC179" i="3"/>
  <c r="W12" i="7" s="1"/>
  <c r="AB179" i="3"/>
  <c r="V12" i="7" s="1"/>
  <c r="AA179" i="3"/>
  <c r="U12" i="7" s="1"/>
  <c r="Z179" i="3"/>
  <c r="T12" i="7" s="1"/>
  <c r="Y179" i="3"/>
  <c r="S12" i="7" s="1"/>
  <c r="X179" i="3"/>
  <c r="R12" i="7" s="1"/>
  <c r="W179" i="3"/>
  <c r="Q12" i="7" s="1"/>
  <c r="V179" i="3"/>
  <c r="P12" i="7" s="1"/>
  <c r="U179" i="3"/>
  <c r="O12" i="7" s="1"/>
  <c r="T179" i="3"/>
  <c r="N12" i="7" s="1"/>
  <c r="S179" i="3"/>
  <c r="M12" i="7" s="1"/>
  <c r="R179" i="3"/>
  <c r="L12" i="7" s="1"/>
  <c r="Q179" i="3"/>
  <c r="K12" i="7" s="1"/>
  <c r="P179" i="3"/>
  <c r="J12" i="7" s="1"/>
  <c r="O179" i="3"/>
  <c r="I12" i="7" s="1"/>
  <c r="N179" i="3"/>
  <c r="H12" i="7" s="1"/>
  <c r="M179" i="3"/>
  <c r="G12" i="7" s="1"/>
  <c r="L179" i="3"/>
  <c r="F12" i="7" s="1"/>
  <c r="K179" i="3"/>
  <c r="E12" i="7" s="1"/>
  <c r="J179" i="3"/>
  <c r="D12" i="7" s="1"/>
  <c r="I179" i="3"/>
  <c r="C12" i="7" s="1"/>
  <c r="C58" i="5" l="1"/>
  <c r="D58" i="5" s="1"/>
  <c r="E58" i="5" s="1"/>
  <c r="F58" i="5" s="1"/>
  <c r="G58" i="5" s="1"/>
  <c r="H58" i="5" s="1"/>
  <c r="I58" i="5" s="1"/>
  <c r="J58" i="5" s="1"/>
  <c r="K58" i="5" s="1"/>
  <c r="L58" i="5" s="1"/>
  <c r="M58" i="5" s="1"/>
  <c r="N58" i="5" s="1"/>
  <c r="O58" i="5" s="1"/>
  <c r="P58" i="5" s="1"/>
  <c r="Q58" i="5" s="1"/>
  <c r="R58" i="5" s="1"/>
  <c r="S58" i="5" s="1"/>
  <c r="T58" i="5" s="1"/>
  <c r="U58" i="5" s="1"/>
  <c r="V58" i="5" s="1"/>
  <c r="W58" i="5" s="1"/>
  <c r="X58" i="5" s="1"/>
  <c r="Y58" i="5" s="1"/>
  <c r="Z58" i="5" s="1"/>
  <c r="AA58" i="5" s="1"/>
  <c r="AB58" i="5" s="1"/>
  <c r="AC58" i="5" s="1"/>
  <c r="AD58" i="5" s="1"/>
  <c r="AE58" i="5" s="1"/>
  <c r="AF58" i="5" s="1"/>
  <c r="C56" i="5"/>
  <c r="D56" i="5" s="1"/>
  <c r="E56" i="5" s="1"/>
  <c r="F56" i="5" s="1"/>
  <c r="G56" i="5" s="1"/>
  <c r="H56" i="5" s="1"/>
  <c r="I56" i="5" s="1"/>
  <c r="J56" i="5" s="1"/>
  <c r="K56" i="5" s="1"/>
  <c r="L56" i="5" s="1"/>
  <c r="M56" i="5" s="1"/>
  <c r="N56" i="5" s="1"/>
  <c r="O56" i="5" s="1"/>
  <c r="P56" i="5" s="1"/>
  <c r="Q56" i="5" s="1"/>
  <c r="R56" i="5" s="1"/>
  <c r="S56" i="5" s="1"/>
  <c r="T56" i="5" s="1"/>
  <c r="U56" i="5" s="1"/>
  <c r="V56" i="5" s="1"/>
  <c r="W56" i="5" s="1"/>
  <c r="X56" i="5" s="1"/>
  <c r="Y56" i="5" s="1"/>
  <c r="Z56" i="5" s="1"/>
  <c r="AA56" i="5" s="1"/>
  <c r="AB56" i="5" s="1"/>
  <c r="AC56" i="5" s="1"/>
  <c r="AD56" i="5" s="1"/>
  <c r="AE56" i="5" s="1"/>
  <c r="AF56" i="5" s="1"/>
  <c r="B55" i="5"/>
  <c r="C42" i="5"/>
  <c r="D42" i="5" s="1"/>
  <c r="E42" i="5" s="1"/>
  <c r="F42" i="5" s="1"/>
  <c r="G42" i="5" s="1"/>
  <c r="H42" i="5" s="1"/>
  <c r="I42" i="5" s="1"/>
  <c r="J42" i="5" s="1"/>
  <c r="K42" i="5" s="1"/>
  <c r="L42" i="5" s="1"/>
  <c r="M42" i="5" s="1"/>
  <c r="N42" i="5" s="1"/>
  <c r="O42" i="5" s="1"/>
  <c r="P42" i="5" s="1"/>
  <c r="Q42" i="5" s="1"/>
  <c r="R42" i="5" s="1"/>
  <c r="S42" i="5" s="1"/>
  <c r="T42" i="5" s="1"/>
  <c r="U42" i="5" s="1"/>
  <c r="V42" i="5" s="1"/>
  <c r="W42" i="5" s="1"/>
  <c r="X42" i="5" s="1"/>
  <c r="Y42" i="5" s="1"/>
  <c r="Z42" i="5" s="1"/>
  <c r="AA42" i="5" s="1"/>
  <c r="AB42" i="5" s="1"/>
  <c r="AC42" i="5" s="1"/>
  <c r="AD42" i="5" s="1"/>
  <c r="AE42" i="5" s="1"/>
  <c r="AF42" i="5" s="1"/>
  <c r="C40" i="5"/>
  <c r="D40" i="5" s="1"/>
  <c r="E40" i="5" s="1"/>
  <c r="F40" i="5" s="1"/>
  <c r="G40" i="5" s="1"/>
  <c r="H40" i="5" s="1"/>
  <c r="I40" i="5" s="1"/>
  <c r="J40" i="5" s="1"/>
  <c r="K40" i="5" s="1"/>
  <c r="L40" i="5" s="1"/>
  <c r="M40" i="5" s="1"/>
  <c r="N40" i="5" s="1"/>
  <c r="O40" i="5" s="1"/>
  <c r="P40" i="5" s="1"/>
  <c r="Q40" i="5" s="1"/>
  <c r="R40" i="5" s="1"/>
  <c r="S40" i="5" s="1"/>
  <c r="T40" i="5" s="1"/>
  <c r="U40" i="5" s="1"/>
  <c r="V40" i="5" s="1"/>
  <c r="W40" i="5" s="1"/>
  <c r="X40" i="5" s="1"/>
  <c r="Y40" i="5" s="1"/>
  <c r="Z40" i="5" s="1"/>
  <c r="AA40" i="5" s="1"/>
  <c r="AB40" i="5" s="1"/>
  <c r="AC40" i="5" s="1"/>
  <c r="AD40" i="5" s="1"/>
  <c r="AE40" i="5" s="1"/>
  <c r="AF40" i="5" s="1"/>
  <c r="B39" i="5"/>
  <c r="C26" i="5"/>
  <c r="D26" i="5" s="1"/>
  <c r="E26" i="5" s="1"/>
  <c r="F26" i="5" s="1"/>
  <c r="G26" i="5" s="1"/>
  <c r="H26" i="5" s="1"/>
  <c r="I26" i="5" s="1"/>
  <c r="J26" i="5" s="1"/>
  <c r="K26" i="5" s="1"/>
  <c r="L26" i="5" s="1"/>
  <c r="M26" i="5" s="1"/>
  <c r="N26" i="5" s="1"/>
  <c r="O26" i="5" s="1"/>
  <c r="P26" i="5" s="1"/>
  <c r="Q26" i="5" s="1"/>
  <c r="R26" i="5" s="1"/>
  <c r="S26" i="5" s="1"/>
  <c r="T26" i="5" s="1"/>
  <c r="U26" i="5" s="1"/>
  <c r="V26" i="5" s="1"/>
  <c r="W26" i="5" s="1"/>
  <c r="X26" i="5" s="1"/>
  <c r="Y26" i="5" s="1"/>
  <c r="Z26" i="5" s="1"/>
  <c r="AA26" i="5" s="1"/>
  <c r="AB26" i="5" s="1"/>
  <c r="AC26" i="5" s="1"/>
  <c r="AD26" i="5" s="1"/>
  <c r="AE26" i="5" s="1"/>
  <c r="AF26" i="5" s="1"/>
  <c r="C24" i="5"/>
  <c r="D24" i="5" s="1"/>
  <c r="E24" i="5" s="1"/>
  <c r="F24" i="5" s="1"/>
  <c r="G24" i="5" s="1"/>
  <c r="H24" i="5" s="1"/>
  <c r="I24" i="5" s="1"/>
  <c r="J24" i="5" s="1"/>
  <c r="K24" i="5" s="1"/>
  <c r="L24" i="5" s="1"/>
  <c r="M24" i="5" s="1"/>
  <c r="N24" i="5" s="1"/>
  <c r="O24" i="5" s="1"/>
  <c r="P24" i="5" s="1"/>
  <c r="Q24" i="5" s="1"/>
  <c r="R24" i="5" s="1"/>
  <c r="S24" i="5" s="1"/>
  <c r="T24" i="5" s="1"/>
  <c r="U24" i="5" s="1"/>
  <c r="V24" i="5" s="1"/>
  <c r="W24" i="5" s="1"/>
  <c r="X24" i="5" s="1"/>
  <c r="Y24" i="5" s="1"/>
  <c r="Z24" i="5" s="1"/>
  <c r="AA24" i="5" s="1"/>
  <c r="AB24" i="5" s="1"/>
  <c r="AC24" i="5" s="1"/>
  <c r="AD24" i="5" s="1"/>
  <c r="AE24" i="5" s="1"/>
  <c r="AF24" i="5" s="1"/>
  <c r="B23" i="5"/>
  <c r="C10" i="5"/>
  <c r="D10" i="5" s="1"/>
  <c r="E10" i="5" s="1"/>
  <c r="F10" i="5" s="1"/>
  <c r="G10" i="5" s="1"/>
  <c r="H10" i="5" s="1"/>
  <c r="C8" i="5"/>
  <c r="D8" i="5" s="1"/>
  <c r="B7" i="5"/>
  <c r="B3" i="5"/>
  <c r="E58" i="15"/>
  <c r="F58" i="15" s="1"/>
  <c r="G58" i="15" s="1"/>
  <c r="H58" i="15" s="1"/>
  <c r="I58" i="15" s="1"/>
  <c r="J58" i="15" s="1"/>
  <c r="K58" i="15" s="1"/>
  <c r="L58" i="15" s="1"/>
  <c r="M58" i="15" s="1"/>
  <c r="N58" i="15" s="1"/>
  <c r="O58" i="15" s="1"/>
  <c r="P58" i="15" s="1"/>
  <c r="Q58" i="15" s="1"/>
  <c r="R58" i="15" s="1"/>
  <c r="S58" i="15" s="1"/>
  <c r="T58" i="15" s="1"/>
  <c r="U58" i="15" s="1"/>
  <c r="V58" i="15" s="1"/>
  <c r="W58" i="15" s="1"/>
  <c r="X58" i="15" s="1"/>
  <c r="Y58" i="15" s="1"/>
  <c r="Z58" i="15" s="1"/>
  <c r="AA58" i="15" s="1"/>
  <c r="AB58" i="15" s="1"/>
  <c r="AC58" i="15" s="1"/>
  <c r="AD58" i="15" s="1"/>
  <c r="AE58" i="15" s="1"/>
  <c r="AF58" i="15" s="1"/>
  <c r="C58" i="15"/>
  <c r="D58" i="15" s="1"/>
  <c r="C56" i="15"/>
  <c r="D56" i="15" s="1"/>
  <c r="E56" i="15" s="1"/>
  <c r="F56" i="15" s="1"/>
  <c r="G56" i="15" s="1"/>
  <c r="H56" i="15" s="1"/>
  <c r="B55" i="15"/>
  <c r="G42" i="15"/>
  <c r="H42" i="15" s="1"/>
  <c r="I42" i="15" s="1"/>
  <c r="J42" i="15" s="1"/>
  <c r="K42" i="15" s="1"/>
  <c r="L42" i="15" s="1"/>
  <c r="M42" i="15" s="1"/>
  <c r="N42" i="15" s="1"/>
  <c r="O42" i="15" s="1"/>
  <c r="P42" i="15" s="1"/>
  <c r="Q42" i="15" s="1"/>
  <c r="R42" i="15" s="1"/>
  <c r="S42" i="15" s="1"/>
  <c r="T42" i="15" s="1"/>
  <c r="U42" i="15" s="1"/>
  <c r="V42" i="15" s="1"/>
  <c r="W42" i="15" s="1"/>
  <c r="X42" i="15" s="1"/>
  <c r="Y42" i="15" s="1"/>
  <c r="Z42" i="15" s="1"/>
  <c r="AA42" i="15" s="1"/>
  <c r="AB42" i="15" s="1"/>
  <c r="AC42" i="15" s="1"/>
  <c r="AD42" i="15" s="1"/>
  <c r="AE42" i="15" s="1"/>
  <c r="AF42" i="15" s="1"/>
  <c r="C42" i="15"/>
  <c r="D42" i="15" s="1"/>
  <c r="E42" i="15" s="1"/>
  <c r="F42" i="15" s="1"/>
  <c r="C40" i="15"/>
  <c r="D40" i="15" s="1"/>
  <c r="E40" i="15" s="1"/>
  <c r="B39" i="15"/>
  <c r="C26" i="15"/>
  <c r="D26" i="15" s="1"/>
  <c r="E26" i="15" s="1"/>
  <c r="F26" i="15" s="1"/>
  <c r="G26" i="15" s="1"/>
  <c r="H26" i="15" s="1"/>
  <c r="I26" i="15" s="1"/>
  <c r="J26" i="15" s="1"/>
  <c r="K26" i="15" s="1"/>
  <c r="L26" i="15" s="1"/>
  <c r="M26" i="15" s="1"/>
  <c r="N26" i="15" s="1"/>
  <c r="O26" i="15" s="1"/>
  <c r="P26" i="15" s="1"/>
  <c r="Q26" i="15" s="1"/>
  <c r="R26" i="15" s="1"/>
  <c r="S26" i="15" s="1"/>
  <c r="T26" i="15" s="1"/>
  <c r="U26" i="15" s="1"/>
  <c r="V26" i="15" s="1"/>
  <c r="W26" i="15" s="1"/>
  <c r="X26" i="15" s="1"/>
  <c r="Y26" i="15" s="1"/>
  <c r="Z26" i="15" s="1"/>
  <c r="AA26" i="15" s="1"/>
  <c r="AB26" i="15" s="1"/>
  <c r="AC26" i="15" s="1"/>
  <c r="AD26" i="15" s="1"/>
  <c r="AE26" i="15" s="1"/>
  <c r="AF26" i="15" s="1"/>
  <c r="C24" i="15"/>
  <c r="D24" i="15" s="1"/>
  <c r="E24" i="15" s="1"/>
  <c r="F24" i="15" s="1"/>
  <c r="G24" i="15" s="1"/>
  <c r="H24" i="15" s="1"/>
  <c r="B23" i="15"/>
  <c r="C10" i="15"/>
  <c r="D10" i="15" s="1"/>
  <c r="E10" i="15" s="1"/>
  <c r="F10" i="15" s="1"/>
  <c r="G10" i="15" s="1"/>
  <c r="H10" i="15" s="1"/>
  <c r="I10" i="15" s="1"/>
  <c r="J10" i="15" s="1"/>
  <c r="K10" i="15" s="1"/>
  <c r="L10" i="15" s="1"/>
  <c r="M10" i="15" s="1"/>
  <c r="N10" i="15" s="1"/>
  <c r="O10" i="15" s="1"/>
  <c r="P10" i="15" s="1"/>
  <c r="Q10" i="15" s="1"/>
  <c r="R10" i="15" s="1"/>
  <c r="S10" i="15" s="1"/>
  <c r="T10" i="15" s="1"/>
  <c r="U10" i="15" s="1"/>
  <c r="V10" i="15" s="1"/>
  <c r="W10" i="15" s="1"/>
  <c r="X10" i="15" s="1"/>
  <c r="Y10" i="15" s="1"/>
  <c r="Z10" i="15" s="1"/>
  <c r="AA10" i="15" s="1"/>
  <c r="AB10" i="15" s="1"/>
  <c r="AC10" i="15" s="1"/>
  <c r="AD10" i="15" s="1"/>
  <c r="AE10" i="15" s="1"/>
  <c r="AF10" i="15" s="1"/>
  <c r="C8" i="15"/>
  <c r="D8" i="15" s="1"/>
  <c r="E8" i="15" s="1"/>
  <c r="F8" i="15" s="1"/>
  <c r="B7" i="15"/>
  <c r="B3" i="15"/>
  <c r="AL218" i="3"/>
  <c r="AF44" i="7" s="1"/>
  <c r="AK218" i="3"/>
  <c r="AE44" i="7" s="1"/>
  <c r="AJ218" i="3"/>
  <c r="AD44" i="7" s="1"/>
  <c r="AI218" i="3"/>
  <c r="AC44" i="7" s="1"/>
  <c r="AH218" i="3"/>
  <c r="AB44" i="7" s="1"/>
  <c r="AG218" i="3"/>
  <c r="AA44" i="7" s="1"/>
  <c r="AF218" i="3"/>
  <c r="Z44" i="7" s="1"/>
  <c r="AE218" i="3"/>
  <c r="Y44" i="7" s="1"/>
  <c r="AD218" i="3"/>
  <c r="X44" i="7" s="1"/>
  <c r="AC218" i="3"/>
  <c r="W44" i="7" s="1"/>
  <c r="AB218" i="3"/>
  <c r="V44" i="7" s="1"/>
  <c r="AA218" i="3"/>
  <c r="U44" i="7" s="1"/>
  <c r="Z218" i="3"/>
  <c r="T44" i="7" s="1"/>
  <c r="Y218" i="3"/>
  <c r="S44" i="7" s="1"/>
  <c r="X218" i="3"/>
  <c r="R44" i="7" s="1"/>
  <c r="W218" i="3"/>
  <c r="Q44" i="7" s="1"/>
  <c r="V218" i="3"/>
  <c r="P44" i="7" s="1"/>
  <c r="U218" i="3"/>
  <c r="O44" i="7" s="1"/>
  <c r="T218" i="3"/>
  <c r="N44" i="7" s="1"/>
  <c r="S218" i="3"/>
  <c r="M44" i="7" s="1"/>
  <c r="R218" i="3"/>
  <c r="L44" i="7" s="1"/>
  <c r="Q218" i="3"/>
  <c r="K44" i="7" s="1"/>
  <c r="P218" i="3"/>
  <c r="J44" i="7" s="1"/>
  <c r="O218" i="3"/>
  <c r="I44" i="7" s="1"/>
  <c r="N218" i="3"/>
  <c r="H44" i="7" s="1"/>
  <c r="M218" i="3"/>
  <c r="G44" i="7" s="1"/>
  <c r="L218" i="3"/>
  <c r="F44" i="7" s="1"/>
  <c r="K218" i="3"/>
  <c r="E44" i="7" s="1"/>
  <c r="J218" i="3"/>
  <c r="D44" i="7" s="1"/>
  <c r="I218" i="3"/>
  <c r="C44" i="7" s="1"/>
  <c r="AF61" i="15" l="1"/>
  <c r="AD61" i="15"/>
  <c r="AB61" i="15"/>
  <c r="Z61" i="15"/>
  <c r="X61" i="15"/>
  <c r="V61" i="15"/>
  <c r="T61" i="15"/>
  <c r="R61" i="15"/>
  <c r="P61" i="15"/>
  <c r="N61" i="15"/>
  <c r="L61" i="15"/>
  <c r="J61" i="15"/>
  <c r="H61" i="15"/>
  <c r="F61" i="15"/>
  <c r="D61" i="15"/>
  <c r="B61" i="15"/>
  <c r="B62" i="15" s="1"/>
  <c r="B64" i="15" s="1"/>
  <c r="AF45" i="15"/>
  <c r="AD45" i="15"/>
  <c r="AB45" i="15"/>
  <c r="Z45" i="15"/>
  <c r="X45" i="15"/>
  <c r="V45" i="15"/>
  <c r="T45" i="15"/>
  <c r="R45" i="15"/>
  <c r="P45" i="15"/>
  <c r="N45" i="15"/>
  <c r="L45" i="15"/>
  <c r="J45" i="15"/>
  <c r="H45" i="15"/>
  <c r="F45" i="15"/>
  <c r="D45" i="15"/>
  <c r="B45" i="15"/>
  <c r="B46" i="15" s="1"/>
  <c r="B48" i="15" s="1"/>
  <c r="AE29" i="15"/>
  <c r="AC29" i="15"/>
  <c r="AA29" i="15"/>
  <c r="Y29" i="15"/>
  <c r="W29" i="15"/>
  <c r="U29" i="15"/>
  <c r="S29" i="15"/>
  <c r="Q29" i="15"/>
  <c r="O29" i="15"/>
  <c r="M29" i="15"/>
  <c r="K29" i="15"/>
  <c r="I29" i="15"/>
  <c r="G29" i="15"/>
  <c r="E29" i="15"/>
  <c r="C29" i="15"/>
  <c r="AF13" i="15"/>
  <c r="AD13" i="15"/>
  <c r="AB13" i="15"/>
  <c r="Z13" i="15"/>
  <c r="X13" i="15"/>
  <c r="V13" i="15"/>
  <c r="T13" i="15"/>
  <c r="AE61" i="15"/>
  <c r="AC61" i="15"/>
  <c r="AA61" i="15"/>
  <c r="Y61" i="15"/>
  <c r="W61" i="15"/>
  <c r="U61" i="15"/>
  <c r="S61" i="15"/>
  <c r="Q61" i="15"/>
  <c r="O61" i="15"/>
  <c r="M61" i="15"/>
  <c r="K61" i="15"/>
  <c r="I61" i="15"/>
  <c r="G61" i="15"/>
  <c r="E61" i="15"/>
  <c r="C61" i="15"/>
  <c r="AE45" i="15"/>
  <c r="AC45" i="15"/>
  <c r="AA45" i="15"/>
  <c r="Y45" i="15"/>
  <c r="W45" i="15"/>
  <c r="U45" i="15"/>
  <c r="S45" i="15"/>
  <c r="Q45" i="15"/>
  <c r="O45" i="15"/>
  <c r="M45" i="15"/>
  <c r="K45" i="15"/>
  <c r="I45" i="15"/>
  <c r="G45" i="15"/>
  <c r="E45" i="15"/>
  <c r="C45" i="15"/>
  <c r="AF29" i="15"/>
  <c r="AD29" i="15"/>
  <c r="AB29" i="15"/>
  <c r="Z29" i="15"/>
  <c r="X29" i="15"/>
  <c r="V29" i="15"/>
  <c r="T29" i="15"/>
  <c r="R29" i="15"/>
  <c r="P29" i="15"/>
  <c r="N29" i="15"/>
  <c r="L29" i="15"/>
  <c r="J29" i="15"/>
  <c r="H29" i="15"/>
  <c r="F29" i="15"/>
  <c r="D29" i="15"/>
  <c r="B29" i="15"/>
  <c r="B30" i="15" s="1"/>
  <c r="B32" i="15" s="1"/>
  <c r="AE13" i="15"/>
  <c r="AC13" i="15"/>
  <c r="AA13" i="15"/>
  <c r="Y13" i="15"/>
  <c r="W13" i="15"/>
  <c r="U13" i="15"/>
  <c r="S13" i="15"/>
  <c r="R13" i="15"/>
  <c r="P13" i="15"/>
  <c r="N13" i="15"/>
  <c r="L13" i="15"/>
  <c r="J13" i="15"/>
  <c r="H13" i="15"/>
  <c r="F13" i="15"/>
  <c r="D13" i="15"/>
  <c r="B13" i="15"/>
  <c r="B14" i="15" s="1"/>
  <c r="B16" i="15" s="1"/>
  <c r="AE57" i="15"/>
  <c r="AC57" i="15"/>
  <c r="AA57" i="15"/>
  <c r="Y57" i="15"/>
  <c r="W57" i="15"/>
  <c r="U57" i="15"/>
  <c r="S57" i="15"/>
  <c r="Q57" i="15"/>
  <c r="O57" i="15"/>
  <c r="M57" i="15"/>
  <c r="K57" i="15"/>
  <c r="I57" i="15"/>
  <c r="G57" i="15"/>
  <c r="E57" i="15"/>
  <c r="C57" i="15"/>
  <c r="AE41" i="15"/>
  <c r="AC41" i="15"/>
  <c r="AA41" i="15"/>
  <c r="Y41" i="15"/>
  <c r="W41" i="15"/>
  <c r="U41" i="15"/>
  <c r="S41" i="15"/>
  <c r="Q41" i="15"/>
  <c r="O41" i="15"/>
  <c r="M41" i="15"/>
  <c r="K41" i="15"/>
  <c r="I41" i="15"/>
  <c r="G41" i="15"/>
  <c r="E41" i="15"/>
  <c r="C41" i="15"/>
  <c r="AE25" i="15"/>
  <c r="AC25" i="15"/>
  <c r="AA25" i="15"/>
  <c r="Y25" i="15"/>
  <c r="W25" i="15"/>
  <c r="U25" i="15"/>
  <c r="S25" i="15"/>
  <c r="Q25" i="15"/>
  <c r="O25" i="15"/>
  <c r="M25" i="15"/>
  <c r="K25" i="15"/>
  <c r="I25" i="15"/>
  <c r="G25" i="15"/>
  <c r="E25" i="15"/>
  <c r="C25" i="15"/>
  <c r="AE9" i="15"/>
  <c r="AC9" i="15"/>
  <c r="AA9" i="15"/>
  <c r="Y9" i="15"/>
  <c r="W9" i="15"/>
  <c r="U9" i="15"/>
  <c r="S9" i="15"/>
  <c r="Q9" i="15"/>
  <c r="O9" i="15"/>
  <c r="M9" i="15"/>
  <c r="K9" i="15"/>
  <c r="I9" i="15"/>
  <c r="G9" i="15"/>
  <c r="E9" i="15"/>
  <c r="C9" i="15"/>
  <c r="Q13" i="15"/>
  <c r="Q14" i="15" s="1"/>
  <c r="O13" i="15"/>
  <c r="O14" i="15" s="1"/>
  <c r="M13" i="15"/>
  <c r="M14" i="15" s="1"/>
  <c r="K13" i="15"/>
  <c r="K14" i="15" s="1"/>
  <c r="I13" i="15"/>
  <c r="I14" i="15" s="1"/>
  <c r="G13" i="15"/>
  <c r="G14" i="15" s="1"/>
  <c r="E13" i="15"/>
  <c r="E14" i="15" s="1"/>
  <c r="C13" i="15"/>
  <c r="C14" i="15" s="1"/>
  <c r="C16" i="15" s="1"/>
  <c r="AF57" i="15"/>
  <c r="AD57" i="15"/>
  <c r="AB57" i="15"/>
  <c r="Z57" i="15"/>
  <c r="X57" i="15"/>
  <c r="V57" i="15"/>
  <c r="T57" i="15"/>
  <c r="R57" i="15"/>
  <c r="P57" i="15"/>
  <c r="N57" i="15"/>
  <c r="L57" i="15"/>
  <c r="J57" i="15"/>
  <c r="H57" i="15"/>
  <c r="F57" i="15"/>
  <c r="D57" i="15"/>
  <c r="AF41" i="15"/>
  <c r="AD41" i="15"/>
  <c r="AB41" i="15"/>
  <c r="Z41" i="15"/>
  <c r="X41" i="15"/>
  <c r="V41" i="15"/>
  <c r="T41" i="15"/>
  <c r="R41" i="15"/>
  <c r="P41" i="15"/>
  <c r="N41" i="15"/>
  <c r="L41" i="15"/>
  <c r="J41" i="15"/>
  <c r="H41" i="15"/>
  <c r="F41" i="15"/>
  <c r="D41" i="15"/>
  <c r="AF25" i="15"/>
  <c r="AD25" i="15"/>
  <c r="AB25" i="15"/>
  <c r="Z25" i="15"/>
  <c r="X25" i="15"/>
  <c r="V25" i="15"/>
  <c r="T25" i="15"/>
  <c r="R25" i="15"/>
  <c r="P25" i="15"/>
  <c r="N25" i="15"/>
  <c r="L25" i="15"/>
  <c r="J25" i="15"/>
  <c r="H25" i="15"/>
  <c r="F25" i="15"/>
  <c r="D25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B61" i="5"/>
  <c r="B62" i="5" s="1"/>
  <c r="B64" i="5" s="1"/>
  <c r="B29" i="5"/>
  <c r="B30" i="5" s="1"/>
  <c r="B32" i="5" s="1"/>
  <c r="AF57" i="5"/>
  <c r="AD57" i="5"/>
  <c r="AB57" i="5"/>
  <c r="Z57" i="5"/>
  <c r="X57" i="5"/>
  <c r="V57" i="5"/>
  <c r="T57" i="5"/>
  <c r="R57" i="5"/>
  <c r="P57" i="5"/>
  <c r="N57" i="5"/>
  <c r="L57" i="5"/>
  <c r="J57" i="5"/>
  <c r="H57" i="5"/>
  <c r="F57" i="5"/>
  <c r="D57" i="5"/>
  <c r="AF41" i="5"/>
  <c r="AD41" i="5"/>
  <c r="AB41" i="5"/>
  <c r="Z41" i="5"/>
  <c r="X41" i="5"/>
  <c r="V41" i="5"/>
  <c r="T41" i="5"/>
  <c r="R41" i="5"/>
  <c r="P41" i="5"/>
  <c r="N41" i="5"/>
  <c r="L41" i="5"/>
  <c r="J41" i="5"/>
  <c r="H41" i="5"/>
  <c r="F41" i="5"/>
  <c r="D41" i="5"/>
  <c r="AF25" i="5"/>
  <c r="AD25" i="5"/>
  <c r="AB25" i="5"/>
  <c r="Z25" i="5"/>
  <c r="X25" i="5"/>
  <c r="V25" i="5"/>
  <c r="T25" i="5"/>
  <c r="R25" i="5"/>
  <c r="P25" i="5"/>
  <c r="N25" i="5"/>
  <c r="L25" i="5"/>
  <c r="J25" i="5"/>
  <c r="H25" i="5"/>
  <c r="F25" i="5"/>
  <c r="D25" i="5"/>
  <c r="B13" i="5"/>
  <c r="B14" i="5" s="1"/>
  <c r="B16" i="5" s="1"/>
  <c r="AC57" i="5"/>
  <c r="Y57" i="5"/>
  <c r="U57" i="5"/>
  <c r="Q57" i="5"/>
  <c r="M57" i="5"/>
  <c r="I57" i="5"/>
  <c r="E57" i="5"/>
  <c r="AE41" i="5"/>
  <c r="AA41" i="5"/>
  <c r="W41" i="5"/>
  <c r="S41" i="5"/>
  <c r="O41" i="5"/>
  <c r="K41" i="5"/>
  <c r="G41" i="5"/>
  <c r="C41" i="5"/>
  <c r="AC25" i="5"/>
  <c r="Y25" i="5"/>
  <c r="U25" i="5"/>
  <c r="Q25" i="5"/>
  <c r="M25" i="5"/>
  <c r="I25" i="5"/>
  <c r="E25" i="5"/>
  <c r="H9" i="5"/>
  <c r="F9" i="5"/>
  <c r="D9" i="5"/>
  <c r="B45" i="5"/>
  <c r="B46" i="5" s="1"/>
  <c r="B48" i="5" s="1"/>
  <c r="AE57" i="5"/>
  <c r="AA57" i="5"/>
  <c r="W57" i="5"/>
  <c r="S57" i="5"/>
  <c r="O57" i="5"/>
  <c r="K57" i="5"/>
  <c r="G57" i="5"/>
  <c r="C57" i="5"/>
  <c r="AC41" i="5"/>
  <c r="Y41" i="5"/>
  <c r="U41" i="5"/>
  <c r="Q41" i="5"/>
  <c r="M41" i="5"/>
  <c r="I41" i="5"/>
  <c r="E41" i="5"/>
  <c r="AE25" i="5"/>
  <c r="AA25" i="5"/>
  <c r="W25" i="5"/>
  <c r="S25" i="5"/>
  <c r="O25" i="5"/>
  <c r="K25" i="5"/>
  <c r="G25" i="5"/>
  <c r="C25" i="5"/>
  <c r="G9" i="5"/>
  <c r="E9" i="5"/>
  <c r="C9" i="5"/>
  <c r="C45" i="5"/>
  <c r="C46" i="5" s="1"/>
  <c r="C48" i="5" s="1"/>
  <c r="G45" i="5"/>
  <c r="G46" i="5" s="1"/>
  <c r="G48" i="5" s="1"/>
  <c r="K45" i="5"/>
  <c r="K46" i="5" s="1"/>
  <c r="O45" i="5"/>
  <c r="O46" i="5" s="1"/>
  <c r="S45" i="5"/>
  <c r="S46" i="5" s="1"/>
  <c r="W45" i="5"/>
  <c r="W46" i="5" s="1"/>
  <c r="AA45" i="5"/>
  <c r="AA46" i="5" s="1"/>
  <c r="AE45" i="5"/>
  <c r="AE46" i="5" s="1"/>
  <c r="F45" i="5"/>
  <c r="F46" i="5" s="1"/>
  <c r="F48" i="5" s="1"/>
  <c r="J45" i="5"/>
  <c r="N45" i="5"/>
  <c r="N46" i="5" s="1"/>
  <c r="R45" i="5"/>
  <c r="V45" i="5"/>
  <c r="V46" i="5" s="1"/>
  <c r="Z45" i="5"/>
  <c r="AD45" i="5"/>
  <c r="AD46" i="5" s="1"/>
  <c r="E45" i="5"/>
  <c r="I45" i="5"/>
  <c r="M45" i="5"/>
  <c r="Q45" i="5"/>
  <c r="U45" i="5"/>
  <c r="Y45" i="5"/>
  <c r="AC45" i="5"/>
  <c r="D45" i="5"/>
  <c r="H45" i="5"/>
  <c r="H46" i="5" s="1"/>
  <c r="H48" i="5" s="1"/>
  <c r="L45" i="5"/>
  <c r="P45" i="5"/>
  <c r="P46" i="5" s="1"/>
  <c r="T45" i="5"/>
  <c r="X45" i="5"/>
  <c r="X46" i="5" s="1"/>
  <c r="AB45" i="5"/>
  <c r="AF45" i="5"/>
  <c r="AF46" i="5" s="1"/>
  <c r="D29" i="5"/>
  <c r="D30" i="5" s="1"/>
  <c r="D32" i="5" s="1"/>
  <c r="H29" i="5"/>
  <c r="L29" i="5"/>
  <c r="L30" i="5" s="1"/>
  <c r="P29" i="5"/>
  <c r="T29" i="5"/>
  <c r="T30" i="5" s="1"/>
  <c r="X29" i="5"/>
  <c r="AB29" i="5"/>
  <c r="AB30" i="5" s="1"/>
  <c r="AF29" i="5"/>
  <c r="E29" i="5"/>
  <c r="I29" i="5"/>
  <c r="M29" i="5"/>
  <c r="Q29" i="5"/>
  <c r="U29" i="5"/>
  <c r="Y29" i="5"/>
  <c r="AC29" i="5"/>
  <c r="F29" i="5"/>
  <c r="F30" i="5" s="1"/>
  <c r="F32" i="5" s="1"/>
  <c r="J29" i="5"/>
  <c r="N29" i="5"/>
  <c r="N30" i="5" s="1"/>
  <c r="R29" i="5"/>
  <c r="V29" i="5"/>
  <c r="V30" i="5" s="1"/>
  <c r="Z29" i="5"/>
  <c r="AD29" i="5"/>
  <c r="AD30" i="5" s="1"/>
  <c r="C29" i="5"/>
  <c r="C30" i="5" s="1"/>
  <c r="C32" i="5" s="1"/>
  <c r="G29" i="5"/>
  <c r="G30" i="5" s="1"/>
  <c r="G32" i="5" s="1"/>
  <c r="K29" i="5"/>
  <c r="K30" i="5" s="1"/>
  <c r="O29" i="5"/>
  <c r="O30" i="5" s="1"/>
  <c r="S29" i="5"/>
  <c r="S30" i="5" s="1"/>
  <c r="W29" i="5"/>
  <c r="W30" i="5" s="1"/>
  <c r="AA29" i="5"/>
  <c r="AA30" i="5" s="1"/>
  <c r="AE29" i="5"/>
  <c r="AE30" i="5" s="1"/>
  <c r="D61" i="5"/>
  <c r="D62" i="5" s="1"/>
  <c r="D64" i="5" s="1"/>
  <c r="H61" i="5"/>
  <c r="L61" i="5"/>
  <c r="L62" i="5" s="1"/>
  <c r="P61" i="5"/>
  <c r="T61" i="5"/>
  <c r="T62" i="5" s="1"/>
  <c r="X61" i="5"/>
  <c r="AB61" i="5"/>
  <c r="AB62" i="5" s="1"/>
  <c r="AF61" i="5"/>
  <c r="E61" i="5"/>
  <c r="E62" i="5" s="1"/>
  <c r="I61" i="5"/>
  <c r="I62" i="5" s="1"/>
  <c r="M61" i="5"/>
  <c r="M62" i="5" s="1"/>
  <c r="Q61" i="5"/>
  <c r="Q62" i="5" s="1"/>
  <c r="U61" i="5"/>
  <c r="U62" i="5" s="1"/>
  <c r="Y61" i="5"/>
  <c r="Y62" i="5" s="1"/>
  <c r="AC61" i="5"/>
  <c r="AC62" i="5" s="1"/>
  <c r="F61" i="5"/>
  <c r="F62" i="5" s="1"/>
  <c r="F64" i="5" s="1"/>
  <c r="J61" i="5"/>
  <c r="N61" i="5"/>
  <c r="N62" i="5" s="1"/>
  <c r="R61" i="5"/>
  <c r="V61" i="5"/>
  <c r="V62" i="5" s="1"/>
  <c r="Z61" i="5"/>
  <c r="AD61" i="5"/>
  <c r="AD62" i="5" s="1"/>
  <c r="C61" i="5"/>
  <c r="G61" i="5"/>
  <c r="K61" i="5"/>
  <c r="O61" i="5"/>
  <c r="S61" i="5"/>
  <c r="W61" i="5"/>
  <c r="AA61" i="5"/>
  <c r="AE61" i="5"/>
  <c r="D13" i="5"/>
  <c r="D14" i="5" s="1"/>
  <c r="J13" i="5"/>
  <c r="N13" i="5"/>
  <c r="R13" i="5"/>
  <c r="V13" i="5"/>
  <c r="Z13" i="5"/>
  <c r="AD13" i="5"/>
  <c r="F13" i="5"/>
  <c r="F14" i="5" s="1"/>
  <c r="I13" i="5"/>
  <c r="M13" i="5"/>
  <c r="U13" i="5"/>
  <c r="AC13" i="5"/>
  <c r="H13" i="5"/>
  <c r="H14" i="5" s="1"/>
  <c r="L13" i="5"/>
  <c r="P13" i="5"/>
  <c r="T13" i="5"/>
  <c r="X13" i="5"/>
  <c r="AB13" i="5"/>
  <c r="AF13" i="5"/>
  <c r="C13" i="5"/>
  <c r="C14" i="5" s="1"/>
  <c r="C16" i="5" s="1"/>
  <c r="G13" i="5"/>
  <c r="K13" i="5"/>
  <c r="O13" i="5"/>
  <c r="S13" i="5"/>
  <c r="W13" i="5"/>
  <c r="AA13" i="5"/>
  <c r="AE13" i="5"/>
  <c r="E13" i="5"/>
  <c r="Q13" i="5"/>
  <c r="Y13" i="5"/>
  <c r="I10" i="5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F9" i="5" s="1"/>
  <c r="E8" i="5"/>
  <c r="F8" i="5" s="1"/>
  <c r="E64" i="5"/>
  <c r="G8" i="15"/>
  <c r="H8" i="15" s="1"/>
  <c r="I24" i="15"/>
  <c r="F40" i="15"/>
  <c r="G40" i="15" s="1"/>
  <c r="H40" i="15" s="1"/>
  <c r="I40" i="15" s="1"/>
  <c r="I56" i="15"/>
  <c r="J56" i="15" s="1"/>
  <c r="K56" i="15" s="1"/>
  <c r="L56" i="15" s="1"/>
  <c r="E14" i="5" l="1"/>
  <c r="AF62" i="5"/>
  <c r="X62" i="5"/>
  <c r="P62" i="5"/>
  <c r="H62" i="5"/>
  <c r="H64" i="5" s="1"/>
  <c r="AE62" i="5"/>
  <c r="W62" i="5"/>
  <c r="O62" i="5"/>
  <c r="G62" i="5"/>
  <c r="G64" i="5" s="1"/>
  <c r="Y30" i="5"/>
  <c r="Q30" i="5"/>
  <c r="I30" i="5"/>
  <c r="AF30" i="5"/>
  <c r="X30" i="5"/>
  <c r="P30" i="5"/>
  <c r="H30" i="5"/>
  <c r="H32" i="5" s="1"/>
  <c r="AC46" i="5"/>
  <c r="U46" i="5"/>
  <c r="M46" i="5"/>
  <c r="E46" i="5"/>
  <c r="E48" i="5" s="1"/>
  <c r="Z46" i="5"/>
  <c r="R46" i="5"/>
  <c r="J46" i="5"/>
  <c r="G14" i="5"/>
  <c r="AA62" i="5"/>
  <c r="S62" i="5"/>
  <c r="K62" i="5"/>
  <c r="C62" i="5"/>
  <c r="C64" i="5" s="1"/>
  <c r="Z62" i="5"/>
  <c r="R62" i="5"/>
  <c r="J62" i="5"/>
  <c r="Z30" i="5"/>
  <c r="R30" i="5"/>
  <c r="J30" i="5"/>
  <c r="AC30" i="5"/>
  <c r="U30" i="5"/>
  <c r="M30" i="5"/>
  <c r="E30" i="5"/>
  <c r="E32" i="5" s="1"/>
  <c r="AB46" i="5"/>
  <c r="T46" i="5"/>
  <c r="L46" i="5"/>
  <c r="D46" i="5"/>
  <c r="D48" i="5" s="1"/>
  <c r="F14" i="15"/>
  <c r="J14" i="15"/>
  <c r="N14" i="15"/>
  <c r="R14" i="15"/>
  <c r="U14" i="15"/>
  <c r="Y14" i="15"/>
  <c r="AC14" i="15"/>
  <c r="F30" i="15"/>
  <c r="J30" i="15"/>
  <c r="N30" i="15"/>
  <c r="R30" i="15"/>
  <c r="V30" i="15"/>
  <c r="Z30" i="15"/>
  <c r="AD30" i="15"/>
  <c r="C46" i="15"/>
  <c r="C48" i="15" s="1"/>
  <c r="G46" i="15"/>
  <c r="G48" i="15" s="1"/>
  <c r="K46" i="15"/>
  <c r="O46" i="15"/>
  <c r="S46" i="15"/>
  <c r="W46" i="15"/>
  <c r="AA46" i="15"/>
  <c r="AE46" i="15"/>
  <c r="E62" i="15"/>
  <c r="E64" i="15" s="1"/>
  <c r="I62" i="15"/>
  <c r="I64" i="15" s="1"/>
  <c r="M62" i="15"/>
  <c r="Q62" i="15"/>
  <c r="U62" i="15"/>
  <c r="Y62" i="15"/>
  <c r="AC62" i="15"/>
  <c r="V14" i="15"/>
  <c r="Z14" i="15"/>
  <c r="AD14" i="15"/>
  <c r="C30" i="15"/>
  <c r="C32" i="15" s="1"/>
  <c r="G30" i="15"/>
  <c r="K30" i="15"/>
  <c r="O30" i="15"/>
  <c r="S30" i="15"/>
  <c r="W30" i="15"/>
  <c r="AA30" i="15"/>
  <c r="AE30" i="15"/>
  <c r="D46" i="15"/>
  <c r="D48" i="15" s="1"/>
  <c r="H46" i="15"/>
  <c r="H48" i="15" s="1"/>
  <c r="L46" i="15"/>
  <c r="P46" i="15"/>
  <c r="T46" i="15"/>
  <c r="X46" i="15"/>
  <c r="AB46" i="15"/>
  <c r="AF46" i="15"/>
  <c r="D62" i="15"/>
  <c r="D64" i="15" s="1"/>
  <c r="H62" i="15"/>
  <c r="H64" i="15" s="1"/>
  <c r="L62" i="15"/>
  <c r="P62" i="15"/>
  <c r="T62" i="15"/>
  <c r="X62" i="15"/>
  <c r="AB62" i="15"/>
  <c r="AF62" i="15"/>
  <c r="Y46" i="5"/>
  <c r="Q46" i="5"/>
  <c r="I46" i="5"/>
  <c r="D14" i="15"/>
  <c r="H14" i="15"/>
  <c r="L14" i="15"/>
  <c r="P14" i="15"/>
  <c r="S14" i="15"/>
  <c r="W14" i="15"/>
  <c r="AA14" i="15"/>
  <c r="AE14" i="15"/>
  <c r="D30" i="15"/>
  <c r="H30" i="15"/>
  <c r="L30" i="15"/>
  <c r="P30" i="15"/>
  <c r="T30" i="15"/>
  <c r="X30" i="15"/>
  <c r="AB30" i="15"/>
  <c r="AF30" i="15"/>
  <c r="E46" i="15"/>
  <c r="E48" i="15" s="1"/>
  <c r="I46" i="15"/>
  <c r="I48" i="15" s="1"/>
  <c r="M46" i="15"/>
  <c r="Q46" i="15"/>
  <c r="U46" i="15"/>
  <c r="Y46" i="15"/>
  <c r="AC46" i="15"/>
  <c r="C62" i="15"/>
  <c r="C64" i="15" s="1"/>
  <c r="G62" i="15"/>
  <c r="G64" i="15" s="1"/>
  <c r="K62" i="15"/>
  <c r="O62" i="15"/>
  <c r="S62" i="15"/>
  <c r="W62" i="15"/>
  <c r="AA62" i="15"/>
  <c r="AE62" i="15"/>
  <c r="T14" i="15"/>
  <c r="X14" i="15"/>
  <c r="AB14" i="15"/>
  <c r="AF14" i="15"/>
  <c r="E30" i="15"/>
  <c r="I30" i="15"/>
  <c r="M30" i="15"/>
  <c r="Q30" i="15"/>
  <c r="U30" i="15"/>
  <c r="Y30" i="15"/>
  <c r="AC30" i="15"/>
  <c r="F46" i="15"/>
  <c r="F48" i="15" s="1"/>
  <c r="J46" i="15"/>
  <c r="N46" i="15"/>
  <c r="R46" i="15"/>
  <c r="V46" i="15"/>
  <c r="Z46" i="15"/>
  <c r="AD46" i="15"/>
  <c r="F62" i="15"/>
  <c r="F64" i="15" s="1"/>
  <c r="J62" i="15"/>
  <c r="J64" i="15" s="1"/>
  <c r="N62" i="15"/>
  <c r="R62" i="15"/>
  <c r="V62" i="15"/>
  <c r="Z62" i="15"/>
  <c r="AD62" i="15"/>
  <c r="K9" i="5"/>
  <c r="K14" i="5" s="1"/>
  <c r="Q9" i="5"/>
  <c r="Q14" i="5" s="1"/>
  <c r="Y9" i="5"/>
  <c r="Y14" i="5" s="1"/>
  <c r="L9" i="5"/>
  <c r="L14" i="5" s="1"/>
  <c r="S9" i="5"/>
  <c r="S14" i="5" s="1"/>
  <c r="AA9" i="5"/>
  <c r="AA14" i="5" s="1"/>
  <c r="P9" i="5"/>
  <c r="P14" i="5" s="1"/>
  <c r="T9" i="5"/>
  <c r="T14" i="5" s="1"/>
  <c r="X9" i="5"/>
  <c r="X14" i="5" s="1"/>
  <c r="AB9" i="5"/>
  <c r="AB14" i="5" s="1"/>
  <c r="AF14" i="5"/>
  <c r="I9" i="5"/>
  <c r="I14" i="5" s="1"/>
  <c r="M9" i="5"/>
  <c r="M14" i="5" s="1"/>
  <c r="U9" i="5"/>
  <c r="U14" i="5" s="1"/>
  <c r="AC9" i="5"/>
  <c r="AC14" i="5" s="1"/>
  <c r="J9" i="5"/>
  <c r="J14" i="5" s="1"/>
  <c r="O9" i="5"/>
  <c r="O14" i="5" s="1"/>
  <c r="W9" i="5"/>
  <c r="W14" i="5" s="1"/>
  <c r="AE9" i="5"/>
  <c r="AE14" i="5" s="1"/>
  <c r="N9" i="5"/>
  <c r="N14" i="5" s="1"/>
  <c r="R9" i="5"/>
  <c r="R14" i="5" s="1"/>
  <c r="V9" i="5"/>
  <c r="V14" i="5" s="1"/>
  <c r="Z9" i="5"/>
  <c r="Z14" i="5" s="1"/>
  <c r="AD9" i="5"/>
  <c r="AD14" i="5" s="1"/>
  <c r="G8" i="5"/>
  <c r="J40" i="15"/>
  <c r="J48" i="15" s="1"/>
  <c r="J24" i="15"/>
  <c r="I8" i="15"/>
  <c r="M56" i="15"/>
  <c r="H8" i="5" l="1"/>
  <c r="N56" i="15"/>
  <c r="J8" i="15"/>
  <c r="K24" i="15"/>
  <c r="K40" i="15"/>
  <c r="I8" i="5" l="1"/>
  <c r="L40" i="15"/>
  <c r="K8" i="15"/>
  <c r="L24" i="15"/>
  <c r="O56" i="15"/>
  <c r="J8" i="5" l="1"/>
  <c r="M24" i="15"/>
  <c r="P56" i="15"/>
  <c r="L8" i="15"/>
  <c r="M40" i="15"/>
  <c r="K8" i="5" l="1"/>
  <c r="N40" i="15"/>
  <c r="Q56" i="15"/>
  <c r="N24" i="15"/>
  <c r="M8" i="15"/>
  <c r="L8" i="5" l="1"/>
  <c r="N8" i="15"/>
  <c r="R56" i="15"/>
  <c r="O24" i="15"/>
  <c r="O40" i="15"/>
  <c r="M8" i="5" l="1"/>
  <c r="P40" i="15"/>
  <c r="S56" i="15"/>
  <c r="P24" i="15"/>
  <c r="O8" i="15"/>
  <c r="N8" i="5" l="1"/>
  <c r="T56" i="15"/>
  <c r="P8" i="15"/>
  <c r="Q24" i="15"/>
  <c r="Q40" i="15"/>
  <c r="O8" i="5" l="1"/>
  <c r="R40" i="15"/>
  <c r="R24" i="15"/>
  <c r="Q8" i="15"/>
  <c r="U56" i="15"/>
  <c r="P8" i="5" l="1"/>
  <c r="V56" i="15"/>
  <c r="S24" i="15"/>
  <c r="R8" i="15"/>
  <c r="S40" i="15"/>
  <c r="Q8" i="5" l="1"/>
  <c r="T40" i="15"/>
  <c r="T24" i="15"/>
  <c r="S8" i="15"/>
  <c r="W56" i="15"/>
  <c r="R8" i="5" l="1"/>
  <c r="X56" i="15"/>
  <c r="T8" i="15"/>
  <c r="U24" i="15"/>
  <c r="U40" i="15"/>
  <c r="S8" i="5" l="1"/>
  <c r="V40" i="15"/>
  <c r="V24" i="15"/>
  <c r="U8" i="15"/>
  <c r="Y56" i="15"/>
  <c r="T8" i="5" l="1"/>
  <c r="Z56" i="15"/>
  <c r="W24" i="15"/>
  <c r="V8" i="15"/>
  <c r="W40" i="15"/>
  <c r="U8" i="5" l="1"/>
  <c r="X40" i="15"/>
  <c r="X24" i="15"/>
  <c r="W8" i="15"/>
  <c r="AA56" i="15"/>
  <c r="V8" i="5" l="1"/>
  <c r="AB56" i="15"/>
  <c r="X8" i="15"/>
  <c r="Y24" i="15"/>
  <c r="Y40" i="15"/>
  <c r="W8" i="5" l="1"/>
  <c r="Z40" i="15"/>
  <c r="Z24" i="15"/>
  <c r="Y8" i="15"/>
  <c r="AC56" i="15"/>
  <c r="X8" i="5" l="1"/>
  <c r="AD56" i="15"/>
  <c r="AA24" i="15"/>
  <c r="Z8" i="15"/>
  <c r="AA40" i="15"/>
  <c r="Y8" i="5" l="1"/>
  <c r="AB40" i="15"/>
  <c r="AB24" i="15"/>
  <c r="AA8" i="15"/>
  <c r="AE56" i="15"/>
  <c r="Z8" i="5" l="1"/>
  <c r="AF56" i="15"/>
  <c r="AB8" i="15"/>
  <c r="AC24" i="15"/>
  <c r="AC40" i="15"/>
  <c r="AA8" i="5" l="1"/>
  <c r="AD40" i="15"/>
  <c r="AD24" i="15"/>
  <c r="AC8" i="15"/>
  <c r="AB8" i="5" l="1"/>
  <c r="AE24" i="15"/>
  <c r="AD8" i="15"/>
  <c r="AE40" i="15"/>
  <c r="AC8" i="5" l="1"/>
  <c r="AE8" i="15"/>
  <c r="AF40" i="15"/>
  <c r="AF24" i="15"/>
  <c r="AD8" i="5" l="1"/>
  <c r="AF8" i="15"/>
  <c r="AE8" i="5" l="1"/>
  <c r="AF8" i="5" l="1"/>
  <c r="AL118" i="3" l="1"/>
  <c r="AF28" i="6" s="1"/>
  <c r="AK118" i="3"/>
  <c r="AE28" i="6" s="1"/>
  <c r="AJ118" i="3"/>
  <c r="AD28" i="6" s="1"/>
  <c r="AI118" i="3"/>
  <c r="AC28" i="6" s="1"/>
  <c r="AH118" i="3"/>
  <c r="AB28" i="6" s="1"/>
  <c r="AG118" i="3"/>
  <c r="AA28" i="6" s="1"/>
  <c r="AF118" i="3"/>
  <c r="Z28" i="6" s="1"/>
  <c r="AE118" i="3"/>
  <c r="Y28" i="6" s="1"/>
  <c r="AD118" i="3"/>
  <c r="X28" i="6" s="1"/>
  <c r="AC118" i="3"/>
  <c r="W28" i="6" s="1"/>
  <c r="AB118" i="3"/>
  <c r="V28" i="6" s="1"/>
  <c r="AA118" i="3"/>
  <c r="U28" i="6" s="1"/>
  <c r="Z118" i="3"/>
  <c r="T28" i="6" s="1"/>
  <c r="Y118" i="3"/>
  <c r="S28" i="6" s="1"/>
  <c r="X118" i="3"/>
  <c r="R28" i="6" s="1"/>
  <c r="W118" i="3"/>
  <c r="Q28" i="6" s="1"/>
  <c r="V118" i="3"/>
  <c r="P28" i="6" s="1"/>
  <c r="U118" i="3"/>
  <c r="O28" i="6" s="1"/>
  <c r="T118" i="3"/>
  <c r="N28" i="6" s="1"/>
  <c r="S118" i="3"/>
  <c r="M28" i="6" s="1"/>
  <c r="R118" i="3"/>
  <c r="L28" i="6" s="1"/>
  <c r="Q118" i="3"/>
  <c r="K28" i="6" s="1"/>
  <c r="P118" i="3"/>
  <c r="J28" i="6" s="1"/>
  <c r="O118" i="3"/>
  <c r="I28" i="6" s="1"/>
  <c r="N118" i="3"/>
  <c r="H28" i="6" s="1"/>
  <c r="M118" i="3"/>
  <c r="G28" i="6" s="1"/>
  <c r="L118" i="3"/>
  <c r="F28" i="6" s="1"/>
  <c r="K118" i="3"/>
  <c r="E28" i="6" s="1"/>
  <c r="J118" i="3"/>
  <c r="D28" i="6" s="1"/>
  <c r="I118" i="3"/>
  <c r="C28" i="6" s="1"/>
  <c r="AL199" i="3"/>
  <c r="AF28" i="7" s="1"/>
  <c r="AK199" i="3"/>
  <c r="AE28" i="7" s="1"/>
  <c r="AJ199" i="3"/>
  <c r="AD28" i="7" s="1"/>
  <c r="AI199" i="3"/>
  <c r="AC28" i="7" s="1"/>
  <c r="AH199" i="3"/>
  <c r="AB28" i="7" s="1"/>
  <c r="AG199" i="3"/>
  <c r="AA28" i="7" s="1"/>
  <c r="AF199" i="3"/>
  <c r="Z28" i="7" s="1"/>
  <c r="AE199" i="3"/>
  <c r="Y28" i="7" s="1"/>
  <c r="AD199" i="3"/>
  <c r="X28" i="7" s="1"/>
  <c r="AC199" i="3"/>
  <c r="W28" i="7" s="1"/>
  <c r="AB199" i="3"/>
  <c r="V28" i="7" s="1"/>
  <c r="AA199" i="3"/>
  <c r="U28" i="7" s="1"/>
  <c r="Z199" i="3"/>
  <c r="T28" i="7" s="1"/>
  <c r="Y199" i="3"/>
  <c r="S28" i="7" s="1"/>
  <c r="X199" i="3"/>
  <c r="R28" i="7" s="1"/>
  <c r="W199" i="3"/>
  <c r="Q28" i="7" s="1"/>
  <c r="V199" i="3"/>
  <c r="P28" i="7" s="1"/>
  <c r="U199" i="3"/>
  <c r="O28" i="7" s="1"/>
  <c r="T199" i="3"/>
  <c r="N28" i="7" s="1"/>
  <c r="S199" i="3"/>
  <c r="M28" i="7" s="1"/>
  <c r="R199" i="3"/>
  <c r="L28" i="7" s="1"/>
  <c r="Q199" i="3"/>
  <c r="K28" i="7" s="1"/>
  <c r="P199" i="3"/>
  <c r="J28" i="7" s="1"/>
  <c r="O199" i="3"/>
  <c r="I28" i="7" s="1"/>
  <c r="N199" i="3"/>
  <c r="H28" i="7" s="1"/>
  <c r="M199" i="3"/>
  <c r="G28" i="7" s="1"/>
  <c r="L199" i="3"/>
  <c r="F28" i="7" s="1"/>
  <c r="K199" i="3"/>
  <c r="E28" i="7" s="1"/>
  <c r="J199" i="3"/>
  <c r="D28" i="7" s="1"/>
  <c r="I199" i="3"/>
  <c r="C28" i="7" s="1"/>
  <c r="AL801" i="3" l="1"/>
  <c r="AF60" i="14" s="1"/>
  <c r="AK801" i="3"/>
  <c r="AE60" i="14" s="1"/>
  <c r="AJ801" i="3"/>
  <c r="AD60" i="14" s="1"/>
  <c r="AI801" i="3"/>
  <c r="AC60" i="14" s="1"/>
  <c r="AH801" i="3"/>
  <c r="AB60" i="14" s="1"/>
  <c r="AG801" i="3"/>
  <c r="AA60" i="14" s="1"/>
  <c r="AF801" i="3"/>
  <c r="Z60" i="14" s="1"/>
  <c r="AE801" i="3"/>
  <c r="Y60" i="14" s="1"/>
  <c r="AD801" i="3"/>
  <c r="X60" i="14" s="1"/>
  <c r="AC801" i="3"/>
  <c r="W60" i="14" s="1"/>
  <c r="AB801" i="3"/>
  <c r="V60" i="14" s="1"/>
  <c r="AA801" i="3"/>
  <c r="U60" i="14" s="1"/>
  <c r="Z801" i="3"/>
  <c r="T60" i="14" s="1"/>
  <c r="Y801" i="3"/>
  <c r="S60" i="14" s="1"/>
  <c r="X801" i="3"/>
  <c r="R60" i="14" s="1"/>
  <c r="W801" i="3"/>
  <c r="Q60" i="14" s="1"/>
  <c r="V801" i="3"/>
  <c r="P60" i="14" s="1"/>
  <c r="U801" i="3"/>
  <c r="O60" i="14" s="1"/>
  <c r="T801" i="3"/>
  <c r="N60" i="14" s="1"/>
  <c r="S801" i="3"/>
  <c r="M60" i="14" s="1"/>
  <c r="R801" i="3"/>
  <c r="L60" i="14" s="1"/>
  <c r="Q801" i="3"/>
  <c r="K60" i="14" s="1"/>
  <c r="P801" i="3"/>
  <c r="J60" i="14" s="1"/>
  <c r="O801" i="3"/>
  <c r="I60" i="14" s="1"/>
  <c r="N801" i="3"/>
  <c r="H60" i="14" s="1"/>
  <c r="M801" i="3"/>
  <c r="G60" i="14" s="1"/>
  <c r="L801" i="3"/>
  <c r="F60" i="14" s="1"/>
  <c r="K801" i="3"/>
  <c r="E60" i="14" s="1"/>
  <c r="J801" i="3"/>
  <c r="D60" i="14" s="1"/>
  <c r="I801" i="3"/>
  <c r="C60" i="14" s="1"/>
  <c r="F9" i="16"/>
  <c r="E9" i="16"/>
  <c r="D9" i="16"/>
  <c r="C9" i="16"/>
  <c r="B67" i="3"/>
  <c r="B47" i="3"/>
  <c r="B27" i="3"/>
  <c r="A85" i="3"/>
  <c r="A5" i="3"/>
  <c r="B708" i="3"/>
  <c r="B688" i="3"/>
  <c r="B668" i="3"/>
  <c r="B647" i="3"/>
  <c r="A646" i="3"/>
  <c r="A667" i="3" s="1"/>
  <c r="A687" i="3" s="1"/>
  <c r="A707" i="3" s="1"/>
  <c r="B872" i="3"/>
  <c r="B851" i="3"/>
  <c r="B831" i="3"/>
  <c r="B810" i="3"/>
  <c r="A809" i="3"/>
  <c r="A830" i="3" s="1"/>
  <c r="A850" i="3" s="1"/>
  <c r="A871" i="3" s="1"/>
  <c r="B790" i="3"/>
  <c r="B770" i="3"/>
  <c r="B750" i="3"/>
  <c r="B730" i="3"/>
  <c r="A729" i="3"/>
  <c r="A749" i="3" s="1"/>
  <c r="A769" i="3" s="1"/>
  <c r="A789" i="3" s="1"/>
  <c r="C58" i="14"/>
  <c r="D58" i="14" s="1"/>
  <c r="E58" i="14" s="1"/>
  <c r="F58" i="14" s="1"/>
  <c r="G58" i="14" s="1"/>
  <c r="H58" i="14" s="1"/>
  <c r="I58" i="14" s="1"/>
  <c r="J58" i="14" s="1"/>
  <c r="K58" i="14" s="1"/>
  <c r="L58" i="14" s="1"/>
  <c r="M58" i="14" s="1"/>
  <c r="N58" i="14" s="1"/>
  <c r="O58" i="14" s="1"/>
  <c r="P58" i="14" s="1"/>
  <c r="Q58" i="14" s="1"/>
  <c r="R58" i="14" s="1"/>
  <c r="S58" i="14" s="1"/>
  <c r="T58" i="14" s="1"/>
  <c r="U58" i="14" s="1"/>
  <c r="V58" i="14" s="1"/>
  <c r="W58" i="14" s="1"/>
  <c r="X58" i="14" s="1"/>
  <c r="Y58" i="14" s="1"/>
  <c r="Z58" i="14" s="1"/>
  <c r="AA58" i="14" s="1"/>
  <c r="AB58" i="14" s="1"/>
  <c r="AC58" i="14" s="1"/>
  <c r="AD58" i="14" s="1"/>
  <c r="AE58" i="14" s="1"/>
  <c r="AF58" i="14" s="1"/>
  <c r="C56" i="14"/>
  <c r="D56" i="14" s="1"/>
  <c r="E56" i="14" s="1"/>
  <c r="F56" i="14" s="1"/>
  <c r="G56" i="14" s="1"/>
  <c r="H56" i="14" s="1"/>
  <c r="B55" i="14"/>
  <c r="C42" i="14"/>
  <c r="D42" i="14" s="1"/>
  <c r="E42" i="14" s="1"/>
  <c r="F42" i="14" s="1"/>
  <c r="G42" i="14" s="1"/>
  <c r="H42" i="14" s="1"/>
  <c r="I42" i="14" s="1"/>
  <c r="J42" i="14" s="1"/>
  <c r="K42" i="14" s="1"/>
  <c r="L42" i="14" s="1"/>
  <c r="M42" i="14" s="1"/>
  <c r="N42" i="14" s="1"/>
  <c r="O42" i="14" s="1"/>
  <c r="P42" i="14" s="1"/>
  <c r="Q42" i="14" s="1"/>
  <c r="R42" i="14" s="1"/>
  <c r="S42" i="14" s="1"/>
  <c r="T42" i="14" s="1"/>
  <c r="U42" i="14" s="1"/>
  <c r="V42" i="14" s="1"/>
  <c r="W42" i="14" s="1"/>
  <c r="X42" i="14" s="1"/>
  <c r="Y42" i="14" s="1"/>
  <c r="Z42" i="14" s="1"/>
  <c r="AA42" i="14" s="1"/>
  <c r="AB42" i="14" s="1"/>
  <c r="AC42" i="14" s="1"/>
  <c r="AD42" i="14" s="1"/>
  <c r="AE42" i="14" s="1"/>
  <c r="AF42" i="14" s="1"/>
  <c r="D40" i="14"/>
  <c r="E40" i="14" s="1"/>
  <c r="F40" i="14" s="1"/>
  <c r="G40" i="14" s="1"/>
  <c r="H40" i="14" s="1"/>
  <c r="I40" i="14" s="1"/>
  <c r="J40" i="14" s="1"/>
  <c r="K40" i="14" s="1"/>
  <c r="L40" i="14" s="1"/>
  <c r="M40" i="14" s="1"/>
  <c r="C40" i="14"/>
  <c r="B39" i="14"/>
  <c r="C26" i="14"/>
  <c r="D26" i="14" s="1"/>
  <c r="E26" i="14" s="1"/>
  <c r="F26" i="14" s="1"/>
  <c r="G26" i="14" s="1"/>
  <c r="H26" i="14" s="1"/>
  <c r="I26" i="14" s="1"/>
  <c r="J26" i="14" s="1"/>
  <c r="K26" i="14" s="1"/>
  <c r="L26" i="14" s="1"/>
  <c r="M26" i="14" s="1"/>
  <c r="N26" i="14" s="1"/>
  <c r="O26" i="14" s="1"/>
  <c r="P26" i="14" s="1"/>
  <c r="Q26" i="14" s="1"/>
  <c r="R26" i="14" s="1"/>
  <c r="S26" i="14" s="1"/>
  <c r="T26" i="14" s="1"/>
  <c r="U26" i="14" s="1"/>
  <c r="V26" i="14" s="1"/>
  <c r="W26" i="14" s="1"/>
  <c r="X26" i="14" s="1"/>
  <c r="Y26" i="14" s="1"/>
  <c r="Z26" i="14" s="1"/>
  <c r="AA26" i="14" s="1"/>
  <c r="AB26" i="14" s="1"/>
  <c r="AC26" i="14" s="1"/>
  <c r="AD26" i="14" s="1"/>
  <c r="AE26" i="14" s="1"/>
  <c r="AF26" i="14" s="1"/>
  <c r="C24" i="14"/>
  <c r="D24" i="14" s="1"/>
  <c r="E24" i="14" s="1"/>
  <c r="F24" i="14" s="1"/>
  <c r="G24" i="14" s="1"/>
  <c r="H24" i="14" s="1"/>
  <c r="B23" i="14"/>
  <c r="C10" i="14"/>
  <c r="D10" i="14" s="1"/>
  <c r="E10" i="14" s="1"/>
  <c r="F10" i="14" s="1"/>
  <c r="G10" i="14" s="1"/>
  <c r="H10" i="14" s="1"/>
  <c r="I10" i="14" s="1"/>
  <c r="J10" i="14" s="1"/>
  <c r="K10" i="14" s="1"/>
  <c r="L10" i="14" s="1"/>
  <c r="M10" i="14" s="1"/>
  <c r="N10" i="14" s="1"/>
  <c r="O10" i="14" s="1"/>
  <c r="P10" i="14" s="1"/>
  <c r="Q10" i="14" s="1"/>
  <c r="R10" i="14" s="1"/>
  <c r="S10" i="14" s="1"/>
  <c r="T10" i="14" s="1"/>
  <c r="U10" i="14" s="1"/>
  <c r="V10" i="14" s="1"/>
  <c r="W10" i="14" s="1"/>
  <c r="X10" i="14" s="1"/>
  <c r="Y10" i="14" s="1"/>
  <c r="Z10" i="14" s="1"/>
  <c r="AA10" i="14" s="1"/>
  <c r="AB10" i="14" s="1"/>
  <c r="AC10" i="14" s="1"/>
  <c r="AD10" i="14" s="1"/>
  <c r="AE10" i="14" s="1"/>
  <c r="AF10" i="14" s="1"/>
  <c r="C8" i="14"/>
  <c r="D8" i="14" s="1"/>
  <c r="E8" i="14" s="1"/>
  <c r="F8" i="14" s="1"/>
  <c r="B7" i="14"/>
  <c r="B3" i="14"/>
  <c r="AL157" i="3"/>
  <c r="AF60" i="6" s="1"/>
  <c r="AK157" i="3"/>
  <c r="AJ157" i="3"/>
  <c r="AI157" i="3"/>
  <c r="AH157" i="3"/>
  <c r="AB60" i="6" s="1"/>
  <c r="AG157" i="3"/>
  <c r="AF157" i="3"/>
  <c r="AE157" i="3"/>
  <c r="AD157" i="3"/>
  <c r="X60" i="6" s="1"/>
  <c r="AC157" i="3"/>
  <c r="AB157" i="3"/>
  <c r="AA157" i="3"/>
  <c r="Z157" i="3"/>
  <c r="T60" i="6" s="1"/>
  <c r="Y157" i="3"/>
  <c r="X157" i="3"/>
  <c r="W157" i="3"/>
  <c r="V157" i="3"/>
  <c r="P60" i="6" s="1"/>
  <c r="U157" i="3"/>
  <c r="T157" i="3"/>
  <c r="S157" i="3"/>
  <c r="R157" i="3"/>
  <c r="L60" i="6" s="1"/>
  <c r="Q157" i="3"/>
  <c r="P157" i="3"/>
  <c r="O157" i="3"/>
  <c r="N157" i="3"/>
  <c r="H60" i="6" s="1"/>
  <c r="M157" i="3"/>
  <c r="L157" i="3"/>
  <c r="K157" i="3"/>
  <c r="J157" i="3"/>
  <c r="D60" i="6" s="1"/>
  <c r="I157" i="3"/>
  <c r="B146" i="3"/>
  <c r="B126" i="3"/>
  <c r="B107" i="3"/>
  <c r="B87" i="3"/>
  <c r="A86" i="3"/>
  <c r="A145" i="3" s="1"/>
  <c r="A6" i="3"/>
  <c r="A66" i="3" s="1"/>
  <c r="C58" i="6"/>
  <c r="D58" i="6" s="1"/>
  <c r="E58" i="6" s="1"/>
  <c r="F58" i="6" s="1"/>
  <c r="G58" i="6" s="1"/>
  <c r="H58" i="6" s="1"/>
  <c r="I58" i="6" s="1"/>
  <c r="J58" i="6" s="1"/>
  <c r="K58" i="6" s="1"/>
  <c r="L58" i="6" s="1"/>
  <c r="M58" i="6" s="1"/>
  <c r="N58" i="6" s="1"/>
  <c r="O58" i="6" s="1"/>
  <c r="P58" i="6" s="1"/>
  <c r="Q58" i="6" s="1"/>
  <c r="R58" i="6" s="1"/>
  <c r="S58" i="6" s="1"/>
  <c r="T58" i="6" s="1"/>
  <c r="U58" i="6" s="1"/>
  <c r="V58" i="6" s="1"/>
  <c r="W58" i="6" s="1"/>
  <c r="X58" i="6" s="1"/>
  <c r="Y58" i="6" s="1"/>
  <c r="Z58" i="6" s="1"/>
  <c r="AA58" i="6" s="1"/>
  <c r="AB58" i="6" s="1"/>
  <c r="AC58" i="6" s="1"/>
  <c r="AD58" i="6" s="1"/>
  <c r="AE58" i="6" s="1"/>
  <c r="AF58" i="6" s="1"/>
  <c r="C56" i="6"/>
  <c r="D56" i="6" s="1"/>
  <c r="E56" i="6" s="1"/>
  <c r="F56" i="6" s="1"/>
  <c r="G56" i="6" s="1"/>
  <c r="H56" i="6" s="1"/>
  <c r="I56" i="6" s="1"/>
  <c r="B55" i="6"/>
  <c r="C42" i="6"/>
  <c r="D42" i="6" s="1"/>
  <c r="E42" i="6" s="1"/>
  <c r="F42" i="6" s="1"/>
  <c r="G42" i="6" s="1"/>
  <c r="H42" i="6" s="1"/>
  <c r="I42" i="6" s="1"/>
  <c r="J42" i="6" s="1"/>
  <c r="K42" i="6" s="1"/>
  <c r="L42" i="6" s="1"/>
  <c r="M42" i="6" s="1"/>
  <c r="N42" i="6" s="1"/>
  <c r="O42" i="6" s="1"/>
  <c r="P42" i="6" s="1"/>
  <c r="Q42" i="6" s="1"/>
  <c r="R42" i="6" s="1"/>
  <c r="S42" i="6" s="1"/>
  <c r="T42" i="6" s="1"/>
  <c r="U42" i="6" s="1"/>
  <c r="V42" i="6" s="1"/>
  <c r="W42" i="6" s="1"/>
  <c r="X42" i="6" s="1"/>
  <c r="Y42" i="6" s="1"/>
  <c r="Z42" i="6" s="1"/>
  <c r="AA42" i="6" s="1"/>
  <c r="AB42" i="6" s="1"/>
  <c r="AC42" i="6" s="1"/>
  <c r="AD42" i="6" s="1"/>
  <c r="AE42" i="6" s="1"/>
  <c r="AF42" i="6" s="1"/>
  <c r="E40" i="6"/>
  <c r="F40" i="6" s="1"/>
  <c r="G40" i="6" s="1"/>
  <c r="H40" i="6" s="1"/>
  <c r="I40" i="6" s="1"/>
  <c r="J40" i="6" s="1"/>
  <c r="K40" i="6" s="1"/>
  <c r="L40" i="6" s="1"/>
  <c r="M40" i="6" s="1"/>
  <c r="N40" i="6" s="1"/>
  <c r="C40" i="6"/>
  <c r="D40" i="6" s="1"/>
  <c r="B39" i="6"/>
  <c r="C26" i="6"/>
  <c r="D26" i="6" s="1"/>
  <c r="E26" i="6" s="1"/>
  <c r="F26" i="6" s="1"/>
  <c r="G26" i="6" s="1"/>
  <c r="H26" i="6" s="1"/>
  <c r="I26" i="6" s="1"/>
  <c r="J26" i="6" s="1"/>
  <c r="K26" i="6" s="1"/>
  <c r="L26" i="6" s="1"/>
  <c r="M26" i="6" s="1"/>
  <c r="N26" i="6" s="1"/>
  <c r="O26" i="6" s="1"/>
  <c r="P26" i="6" s="1"/>
  <c r="Q26" i="6" s="1"/>
  <c r="R26" i="6" s="1"/>
  <c r="S26" i="6" s="1"/>
  <c r="T26" i="6" s="1"/>
  <c r="U26" i="6" s="1"/>
  <c r="V26" i="6" s="1"/>
  <c r="W26" i="6" s="1"/>
  <c r="X26" i="6" s="1"/>
  <c r="Y26" i="6" s="1"/>
  <c r="Z26" i="6" s="1"/>
  <c r="AA26" i="6" s="1"/>
  <c r="AB26" i="6" s="1"/>
  <c r="AC26" i="6" s="1"/>
  <c r="AD26" i="6" s="1"/>
  <c r="AE26" i="6" s="1"/>
  <c r="AF26" i="6" s="1"/>
  <c r="D24" i="6"/>
  <c r="E24" i="6" s="1"/>
  <c r="F24" i="6" s="1"/>
  <c r="G24" i="6" s="1"/>
  <c r="H24" i="6" s="1"/>
  <c r="I24" i="6" s="1"/>
  <c r="C24" i="6"/>
  <c r="B23" i="6"/>
  <c r="D10" i="6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C10" i="6"/>
  <c r="C8" i="6"/>
  <c r="D8" i="6" s="1"/>
  <c r="E8" i="6" s="1"/>
  <c r="F8" i="6" s="1"/>
  <c r="B7" i="6"/>
  <c r="B3" i="6"/>
  <c r="A2" i="7"/>
  <c r="C58" i="7"/>
  <c r="D58" i="7" s="1"/>
  <c r="E58" i="7" s="1"/>
  <c r="F58" i="7" s="1"/>
  <c r="G58" i="7" s="1"/>
  <c r="H58" i="7" s="1"/>
  <c r="I58" i="7" s="1"/>
  <c r="J58" i="7" s="1"/>
  <c r="K58" i="7" s="1"/>
  <c r="L58" i="7" s="1"/>
  <c r="M58" i="7" s="1"/>
  <c r="N58" i="7" s="1"/>
  <c r="O58" i="7" s="1"/>
  <c r="P58" i="7" s="1"/>
  <c r="Q58" i="7" s="1"/>
  <c r="R58" i="7" s="1"/>
  <c r="S58" i="7" s="1"/>
  <c r="T58" i="7" s="1"/>
  <c r="U58" i="7" s="1"/>
  <c r="V58" i="7" s="1"/>
  <c r="W58" i="7" s="1"/>
  <c r="X58" i="7" s="1"/>
  <c r="Y58" i="7" s="1"/>
  <c r="Z58" i="7" s="1"/>
  <c r="AA58" i="7" s="1"/>
  <c r="AB58" i="7" s="1"/>
  <c r="AC58" i="7" s="1"/>
  <c r="AD58" i="7" s="1"/>
  <c r="AE58" i="7" s="1"/>
  <c r="AF58" i="7" s="1"/>
  <c r="C56" i="7"/>
  <c r="D56" i="7" s="1"/>
  <c r="E56" i="7" s="1"/>
  <c r="F56" i="7" s="1"/>
  <c r="G56" i="7" s="1"/>
  <c r="H56" i="7" s="1"/>
  <c r="I56" i="7" s="1"/>
  <c r="J56" i="7" s="1"/>
  <c r="K56" i="7" s="1"/>
  <c r="L56" i="7" s="1"/>
  <c r="B55" i="7"/>
  <c r="E42" i="7"/>
  <c r="F42" i="7" s="1"/>
  <c r="G42" i="7" s="1"/>
  <c r="H42" i="7" s="1"/>
  <c r="I42" i="7" s="1"/>
  <c r="J42" i="7" s="1"/>
  <c r="K42" i="7" s="1"/>
  <c r="L42" i="7" s="1"/>
  <c r="M42" i="7" s="1"/>
  <c r="N42" i="7" s="1"/>
  <c r="O42" i="7" s="1"/>
  <c r="P42" i="7" s="1"/>
  <c r="Q42" i="7" s="1"/>
  <c r="R42" i="7" s="1"/>
  <c r="S42" i="7" s="1"/>
  <c r="T42" i="7" s="1"/>
  <c r="U42" i="7" s="1"/>
  <c r="V42" i="7" s="1"/>
  <c r="W42" i="7" s="1"/>
  <c r="X42" i="7" s="1"/>
  <c r="Y42" i="7" s="1"/>
  <c r="Z42" i="7" s="1"/>
  <c r="AA42" i="7" s="1"/>
  <c r="AB42" i="7" s="1"/>
  <c r="AC42" i="7" s="1"/>
  <c r="AD42" i="7" s="1"/>
  <c r="AE42" i="7" s="1"/>
  <c r="AF42" i="7" s="1"/>
  <c r="C42" i="7"/>
  <c r="D42" i="7" s="1"/>
  <c r="E40" i="7"/>
  <c r="F40" i="7" s="1"/>
  <c r="G40" i="7" s="1"/>
  <c r="H40" i="7" s="1"/>
  <c r="C40" i="7"/>
  <c r="D40" i="7" s="1"/>
  <c r="B39" i="7"/>
  <c r="C26" i="7"/>
  <c r="D26" i="7" s="1"/>
  <c r="E26" i="7" s="1"/>
  <c r="F26" i="7" s="1"/>
  <c r="G26" i="7" s="1"/>
  <c r="H26" i="7" s="1"/>
  <c r="I26" i="7" s="1"/>
  <c r="J26" i="7" s="1"/>
  <c r="K26" i="7" s="1"/>
  <c r="L26" i="7" s="1"/>
  <c r="M26" i="7" s="1"/>
  <c r="N26" i="7" s="1"/>
  <c r="O26" i="7" s="1"/>
  <c r="P26" i="7" s="1"/>
  <c r="Q26" i="7" s="1"/>
  <c r="R26" i="7" s="1"/>
  <c r="S26" i="7" s="1"/>
  <c r="T26" i="7" s="1"/>
  <c r="U26" i="7" s="1"/>
  <c r="V26" i="7" s="1"/>
  <c r="W26" i="7" s="1"/>
  <c r="X26" i="7" s="1"/>
  <c r="Y26" i="7" s="1"/>
  <c r="Z26" i="7" s="1"/>
  <c r="AA26" i="7" s="1"/>
  <c r="AB26" i="7" s="1"/>
  <c r="AC26" i="7" s="1"/>
  <c r="AD26" i="7" s="1"/>
  <c r="AE26" i="7" s="1"/>
  <c r="AF26" i="7" s="1"/>
  <c r="C24" i="7"/>
  <c r="D24" i="7" s="1"/>
  <c r="E24" i="7" s="1"/>
  <c r="F24" i="7" s="1"/>
  <c r="G24" i="7" s="1"/>
  <c r="B23" i="7"/>
  <c r="C10" i="7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C8" i="7"/>
  <c r="D8" i="7" s="1"/>
  <c r="E8" i="7" s="1"/>
  <c r="F8" i="7" s="1"/>
  <c r="G8" i="7" s="1"/>
  <c r="H8" i="7" s="1"/>
  <c r="B7" i="7"/>
  <c r="B3" i="7"/>
  <c r="F29" i="7" s="1"/>
  <c r="A6" i="7"/>
  <c r="A22" i="7" s="1"/>
  <c r="A38" i="7" s="1"/>
  <c r="A54" i="7" s="1"/>
  <c r="AL237" i="3"/>
  <c r="AF60" i="7" s="1"/>
  <c r="AK237" i="3"/>
  <c r="AE60" i="7" s="1"/>
  <c r="AJ237" i="3"/>
  <c r="AD60" i="7" s="1"/>
  <c r="AI237" i="3"/>
  <c r="AC60" i="7" s="1"/>
  <c r="AH237" i="3"/>
  <c r="AB60" i="7" s="1"/>
  <c r="AG237" i="3"/>
  <c r="AA60" i="7" s="1"/>
  <c r="AF237" i="3"/>
  <c r="Z60" i="7" s="1"/>
  <c r="AE237" i="3"/>
  <c r="Y60" i="7" s="1"/>
  <c r="AD237" i="3"/>
  <c r="X60" i="7" s="1"/>
  <c r="AC237" i="3"/>
  <c r="W60" i="7" s="1"/>
  <c r="AB237" i="3"/>
  <c r="V60" i="7" s="1"/>
  <c r="AA237" i="3"/>
  <c r="U60" i="7" s="1"/>
  <c r="Z237" i="3"/>
  <c r="T60" i="7" s="1"/>
  <c r="Y237" i="3"/>
  <c r="S60" i="7" s="1"/>
  <c r="X237" i="3"/>
  <c r="R60" i="7" s="1"/>
  <c r="W237" i="3"/>
  <c r="Q60" i="7" s="1"/>
  <c r="V237" i="3"/>
  <c r="P60" i="7" s="1"/>
  <c r="U237" i="3"/>
  <c r="O60" i="7" s="1"/>
  <c r="T237" i="3"/>
  <c r="N60" i="7" s="1"/>
  <c r="S237" i="3"/>
  <c r="M60" i="7" s="1"/>
  <c r="R237" i="3"/>
  <c r="L60" i="7" s="1"/>
  <c r="Q237" i="3"/>
  <c r="K60" i="7" s="1"/>
  <c r="P237" i="3"/>
  <c r="J60" i="7" s="1"/>
  <c r="O237" i="3"/>
  <c r="I60" i="7" s="1"/>
  <c r="N237" i="3"/>
  <c r="H60" i="7" s="1"/>
  <c r="M237" i="3"/>
  <c r="G60" i="7" s="1"/>
  <c r="L237" i="3"/>
  <c r="F60" i="7" s="1"/>
  <c r="K237" i="3"/>
  <c r="E60" i="7" s="1"/>
  <c r="J237" i="3"/>
  <c r="D60" i="7" s="1"/>
  <c r="I237" i="3"/>
  <c r="C60" i="7" s="1"/>
  <c r="B226" i="3"/>
  <c r="B207" i="3"/>
  <c r="B188" i="3"/>
  <c r="B167" i="3"/>
  <c r="A166" i="3"/>
  <c r="A206" i="3" s="1"/>
  <c r="B45" i="6" l="1"/>
  <c r="B46" i="6" s="1"/>
  <c r="B48" i="6" s="1"/>
  <c r="B13" i="6"/>
  <c r="B14" i="6" s="1"/>
  <c r="AE57" i="6"/>
  <c r="AC57" i="6"/>
  <c r="AA57" i="6"/>
  <c r="Y57" i="6"/>
  <c r="W57" i="6"/>
  <c r="U57" i="6"/>
  <c r="S57" i="6"/>
  <c r="Q57" i="6"/>
  <c r="O57" i="6"/>
  <c r="M57" i="6"/>
  <c r="K57" i="6"/>
  <c r="I57" i="6"/>
  <c r="G57" i="6"/>
  <c r="E57" i="6"/>
  <c r="C57" i="6"/>
  <c r="AE41" i="6"/>
  <c r="AC41" i="6"/>
  <c r="AA41" i="6"/>
  <c r="Y41" i="6"/>
  <c r="W41" i="6"/>
  <c r="U41" i="6"/>
  <c r="S41" i="6"/>
  <c r="Q41" i="6"/>
  <c r="O41" i="6"/>
  <c r="M41" i="6"/>
  <c r="K41" i="6"/>
  <c r="I41" i="6"/>
  <c r="G41" i="6"/>
  <c r="E41" i="6"/>
  <c r="C41" i="6"/>
  <c r="AE25" i="6"/>
  <c r="AC25" i="6"/>
  <c r="AA25" i="6"/>
  <c r="Y25" i="6"/>
  <c r="W25" i="6"/>
  <c r="U25" i="6"/>
  <c r="S25" i="6"/>
  <c r="Q25" i="6"/>
  <c r="O25" i="6"/>
  <c r="M25" i="6"/>
  <c r="K25" i="6"/>
  <c r="I25" i="6"/>
  <c r="G25" i="6"/>
  <c r="E25" i="6"/>
  <c r="C25" i="6"/>
  <c r="AE9" i="6"/>
  <c r="AC9" i="6"/>
  <c r="AA9" i="6"/>
  <c r="Y9" i="6"/>
  <c r="W9" i="6"/>
  <c r="U9" i="6"/>
  <c r="S9" i="6"/>
  <c r="Q9" i="6"/>
  <c r="O9" i="6"/>
  <c r="M9" i="6"/>
  <c r="K9" i="6"/>
  <c r="I9" i="6"/>
  <c r="G9" i="6"/>
  <c r="E9" i="6"/>
  <c r="C9" i="6"/>
  <c r="B61" i="6"/>
  <c r="B62" i="6" s="1"/>
  <c r="B29" i="6"/>
  <c r="B30" i="6" s="1"/>
  <c r="B32" i="6" s="1"/>
  <c r="AF57" i="6"/>
  <c r="AD57" i="6"/>
  <c r="AB57" i="6"/>
  <c r="Z57" i="6"/>
  <c r="X57" i="6"/>
  <c r="V57" i="6"/>
  <c r="T57" i="6"/>
  <c r="R57" i="6"/>
  <c r="P57" i="6"/>
  <c r="N57" i="6"/>
  <c r="L57" i="6"/>
  <c r="J57" i="6"/>
  <c r="H57" i="6"/>
  <c r="F57" i="6"/>
  <c r="D57" i="6"/>
  <c r="AF41" i="6"/>
  <c r="AD41" i="6"/>
  <c r="AB41" i="6"/>
  <c r="Z41" i="6"/>
  <c r="X41" i="6"/>
  <c r="V41" i="6"/>
  <c r="T41" i="6"/>
  <c r="R41" i="6"/>
  <c r="P41" i="6"/>
  <c r="N41" i="6"/>
  <c r="L41" i="6"/>
  <c r="J41" i="6"/>
  <c r="H41" i="6"/>
  <c r="F41" i="6"/>
  <c r="D41" i="6"/>
  <c r="AF25" i="6"/>
  <c r="AD25" i="6"/>
  <c r="AB25" i="6"/>
  <c r="Z25" i="6"/>
  <c r="X25" i="6"/>
  <c r="V25" i="6"/>
  <c r="T25" i="6"/>
  <c r="R25" i="6"/>
  <c r="P25" i="6"/>
  <c r="N25" i="6"/>
  <c r="L25" i="6"/>
  <c r="J25" i="6"/>
  <c r="H25" i="6"/>
  <c r="F25" i="6"/>
  <c r="D25" i="6"/>
  <c r="AF9" i="6"/>
  <c r="AD9" i="6"/>
  <c r="AB9" i="6"/>
  <c r="Z9" i="6"/>
  <c r="X9" i="6"/>
  <c r="V9" i="6"/>
  <c r="T9" i="6"/>
  <c r="R9" i="6"/>
  <c r="P9" i="6"/>
  <c r="N9" i="6"/>
  <c r="L9" i="6"/>
  <c r="J9" i="6"/>
  <c r="H9" i="6"/>
  <c r="F9" i="6"/>
  <c r="D9" i="6"/>
  <c r="C45" i="6"/>
  <c r="G45" i="6"/>
  <c r="G46" i="6" s="1"/>
  <c r="G48" i="6" s="1"/>
  <c r="K45" i="6"/>
  <c r="O45" i="6"/>
  <c r="O46" i="6" s="1"/>
  <c r="S45" i="6"/>
  <c r="W45" i="6"/>
  <c r="W46" i="6" s="1"/>
  <c r="AA45" i="6"/>
  <c r="AE45" i="6"/>
  <c r="AE46" i="6" s="1"/>
  <c r="F45" i="6"/>
  <c r="F46" i="6" s="1"/>
  <c r="F48" i="6" s="1"/>
  <c r="J45" i="6"/>
  <c r="N45" i="6"/>
  <c r="N46" i="6" s="1"/>
  <c r="R45" i="6"/>
  <c r="V45" i="6"/>
  <c r="V46" i="6" s="1"/>
  <c r="Z45" i="6"/>
  <c r="AD45" i="6"/>
  <c r="AD46" i="6" s="1"/>
  <c r="E45" i="6"/>
  <c r="I45" i="6"/>
  <c r="I46" i="6" s="1"/>
  <c r="M45" i="6"/>
  <c r="Q45" i="6"/>
  <c r="Q46" i="6" s="1"/>
  <c r="U45" i="6"/>
  <c r="Y45" i="6"/>
  <c r="Y46" i="6" s="1"/>
  <c r="AC45" i="6"/>
  <c r="D45" i="6"/>
  <c r="H45" i="6"/>
  <c r="H46" i="6" s="1"/>
  <c r="H48" i="6" s="1"/>
  <c r="L45" i="6"/>
  <c r="P45" i="6"/>
  <c r="P46" i="6" s="1"/>
  <c r="T45" i="6"/>
  <c r="X45" i="6"/>
  <c r="X46" i="6" s="1"/>
  <c r="AB45" i="6"/>
  <c r="AF45" i="6"/>
  <c r="AF46" i="6" s="1"/>
  <c r="F13" i="6"/>
  <c r="F14" i="6" s="1"/>
  <c r="J13" i="6"/>
  <c r="N13" i="6"/>
  <c r="N14" i="6" s="1"/>
  <c r="R13" i="6"/>
  <c r="V13" i="6"/>
  <c r="V14" i="6" s="1"/>
  <c r="Z13" i="6"/>
  <c r="AD13" i="6"/>
  <c r="AD14" i="6" s="1"/>
  <c r="E13" i="6"/>
  <c r="I13" i="6"/>
  <c r="I14" i="6" s="1"/>
  <c r="M13" i="6"/>
  <c r="Q13" i="6"/>
  <c r="Q14" i="6" s="1"/>
  <c r="U13" i="6"/>
  <c r="Y13" i="6"/>
  <c r="Y14" i="6" s="1"/>
  <c r="AC13" i="6"/>
  <c r="D13" i="6"/>
  <c r="H13" i="6"/>
  <c r="H14" i="6" s="1"/>
  <c r="L13" i="6"/>
  <c r="P13" i="6"/>
  <c r="P14" i="6" s="1"/>
  <c r="T13" i="6"/>
  <c r="X13" i="6"/>
  <c r="X14" i="6" s="1"/>
  <c r="AB13" i="6"/>
  <c r="AF13" i="6"/>
  <c r="AF14" i="6" s="1"/>
  <c r="C13" i="6"/>
  <c r="G13" i="6"/>
  <c r="G14" i="6" s="1"/>
  <c r="K13" i="6"/>
  <c r="O13" i="6"/>
  <c r="O14" i="6" s="1"/>
  <c r="S13" i="6"/>
  <c r="W13" i="6"/>
  <c r="W14" i="6" s="1"/>
  <c r="AA13" i="6"/>
  <c r="AE13" i="6"/>
  <c r="AE14" i="6" s="1"/>
  <c r="L61" i="6"/>
  <c r="L62" i="6" s="1"/>
  <c r="AB61" i="6"/>
  <c r="D61" i="14"/>
  <c r="F61" i="14"/>
  <c r="H61" i="14"/>
  <c r="J61" i="14"/>
  <c r="L61" i="14"/>
  <c r="N61" i="14"/>
  <c r="P61" i="14"/>
  <c r="R61" i="14"/>
  <c r="T61" i="14"/>
  <c r="V61" i="14"/>
  <c r="X61" i="14"/>
  <c r="Z61" i="14"/>
  <c r="AB61" i="14"/>
  <c r="AD61" i="14"/>
  <c r="AF61" i="14"/>
  <c r="AE29" i="6"/>
  <c r="AA29" i="6"/>
  <c r="AA30" i="6" s="1"/>
  <c r="W29" i="6"/>
  <c r="S29" i="6"/>
  <c r="S30" i="6" s="1"/>
  <c r="O29" i="6"/>
  <c r="K29" i="6"/>
  <c r="K30" i="6" s="1"/>
  <c r="G29" i="6"/>
  <c r="C29" i="6"/>
  <c r="C30" i="6" s="1"/>
  <c r="C32" i="6" s="1"/>
  <c r="AC29" i="7"/>
  <c r="Y29" i="7"/>
  <c r="U29" i="7"/>
  <c r="Q29" i="7"/>
  <c r="M29" i="7"/>
  <c r="I29" i="7"/>
  <c r="E29" i="7"/>
  <c r="AF29" i="6"/>
  <c r="AF30" i="6" s="1"/>
  <c r="AB29" i="6"/>
  <c r="X29" i="6"/>
  <c r="X30" i="6" s="1"/>
  <c r="T29" i="6"/>
  <c r="P29" i="6"/>
  <c r="P30" i="6" s="1"/>
  <c r="L29" i="6"/>
  <c r="H29" i="6"/>
  <c r="H30" i="6" s="1"/>
  <c r="D29" i="6"/>
  <c r="AD29" i="7"/>
  <c r="Z29" i="7"/>
  <c r="V29" i="7"/>
  <c r="R29" i="7"/>
  <c r="N29" i="7"/>
  <c r="J29" i="7"/>
  <c r="D61" i="7"/>
  <c r="F61" i="7"/>
  <c r="H61" i="7"/>
  <c r="J61" i="7"/>
  <c r="L61" i="7"/>
  <c r="N61" i="7"/>
  <c r="P61" i="7"/>
  <c r="R61" i="7"/>
  <c r="T61" i="7"/>
  <c r="V61" i="7"/>
  <c r="X61" i="7"/>
  <c r="Z61" i="7"/>
  <c r="AB61" i="7"/>
  <c r="AD61" i="7"/>
  <c r="AF61" i="7"/>
  <c r="B45" i="7"/>
  <c r="B46" i="7" s="1"/>
  <c r="B48" i="7" s="1"/>
  <c r="B13" i="7"/>
  <c r="B14" i="7" s="1"/>
  <c r="B16" i="7" s="1"/>
  <c r="AE57" i="7"/>
  <c r="AC57" i="7"/>
  <c r="AA57" i="7"/>
  <c r="Y57" i="7"/>
  <c r="W57" i="7"/>
  <c r="U57" i="7"/>
  <c r="S57" i="7"/>
  <c r="Q57" i="7"/>
  <c r="O57" i="7"/>
  <c r="M57" i="7"/>
  <c r="K57" i="7"/>
  <c r="I57" i="7"/>
  <c r="G57" i="7"/>
  <c r="E57" i="7"/>
  <c r="C57" i="7"/>
  <c r="AE41" i="7"/>
  <c r="AC41" i="7"/>
  <c r="AA41" i="7"/>
  <c r="Y41" i="7"/>
  <c r="W41" i="7"/>
  <c r="U41" i="7"/>
  <c r="S41" i="7"/>
  <c r="Q41" i="7"/>
  <c r="O41" i="7"/>
  <c r="M41" i="7"/>
  <c r="K41" i="7"/>
  <c r="I41" i="7"/>
  <c r="G41" i="7"/>
  <c r="E41" i="7"/>
  <c r="C41" i="7"/>
  <c r="AE25" i="7"/>
  <c r="AC25" i="7"/>
  <c r="AA25" i="7"/>
  <c r="Y25" i="7"/>
  <c r="W25" i="7"/>
  <c r="U25" i="7"/>
  <c r="S25" i="7"/>
  <c r="Q25" i="7"/>
  <c r="O25" i="7"/>
  <c r="M25" i="7"/>
  <c r="K25" i="7"/>
  <c r="I25" i="7"/>
  <c r="G25" i="7"/>
  <c r="E25" i="7"/>
  <c r="C25" i="7"/>
  <c r="AE9" i="7"/>
  <c r="AC9" i="7"/>
  <c r="AA9" i="7"/>
  <c r="Y9" i="7"/>
  <c r="W9" i="7"/>
  <c r="U9" i="7"/>
  <c r="S9" i="7"/>
  <c r="Q9" i="7"/>
  <c r="O9" i="7"/>
  <c r="M9" i="7"/>
  <c r="K9" i="7"/>
  <c r="I9" i="7"/>
  <c r="G9" i="7"/>
  <c r="E9" i="7"/>
  <c r="C9" i="7"/>
  <c r="B61" i="7"/>
  <c r="B62" i="7" s="1"/>
  <c r="B64" i="7" s="1"/>
  <c r="B29" i="7"/>
  <c r="B30" i="7" s="1"/>
  <c r="B32" i="7" s="1"/>
  <c r="AF57" i="7"/>
  <c r="AD57" i="7"/>
  <c r="AB57" i="7"/>
  <c r="Z57" i="7"/>
  <c r="X57" i="7"/>
  <c r="V57" i="7"/>
  <c r="T57" i="7"/>
  <c r="R57" i="7"/>
  <c r="P57" i="7"/>
  <c r="N57" i="7"/>
  <c r="L57" i="7"/>
  <c r="J57" i="7"/>
  <c r="H57" i="7"/>
  <c r="F57" i="7"/>
  <c r="D57" i="7"/>
  <c r="AF41" i="7"/>
  <c r="AD41" i="7"/>
  <c r="AB41" i="7"/>
  <c r="Z41" i="7"/>
  <c r="X41" i="7"/>
  <c r="V41" i="7"/>
  <c r="T41" i="7"/>
  <c r="R41" i="7"/>
  <c r="P41" i="7"/>
  <c r="N41" i="7"/>
  <c r="L41" i="7"/>
  <c r="J41" i="7"/>
  <c r="H41" i="7"/>
  <c r="F41" i="7"/>
  <c r="D41" i="7"/>
  <c r="AF25" i="7"/>
  <c r="AD25" i="7"/>
  <c r="AB25" i="7"/>
  <c r="Z25" i="7"/>
  <c r="X25" i="7"/>
  <c r="V25" i="7"/>
  <c r="T25" i="7"/>
  <c r="R25" i="7"/>
  <c r="P25" i="7"/>
  <c r="N25" i="7"/>
  <c r="L25" i="7"/>
  <c r="J25" i="7"/>
  <c r="H25" i="7"/>
  <c r="F25" i="7"/>
  <c r="F30" i="7" s="1"/>
  <c r="D25" i="7"/>
  <c r="AF9" i="7"/>
  <c r="AD9" i="7"/>
  <c r="AB9" i="7"/>
  <c r="Z9" i="7"/>
  <c r="X9" i="7"/>
  <c r="V9" i="7"/>
  <c r="T9" i="7"/>
  <c r="R9" i="7"/>
  <c r="P9" i="7"/>
  <c r="N9" i="7"/>
  <c r="L9" i="7"/>
  <c r="J9" i="7"/>
  <c r="H9" i="7"/>
  <c r="F9" i="7"/>
  <c r="D9" i="7"/>
  <c r="C13" i="7"/>
  <c r="G13" i="7"/>
  <c r="G14" i="7" s="1"/>
  <c r="K13" i="7"/>
  <c r="O13" i="7"/>
  <c r="O14" i="7" s="1"/>
  <c r="S13" i="7"/>
  <c r="W13" i="7"/>
  <c r="W14" i="7" s="1"/>
  <c r="AA13" i="7"/>
  <c r="AE13" i="7"/>
  <c r="AE14" i="7" s="1"/>
  <c r="D13" i="7"/>
  <c r="H13" i="7"/>
  <c r="H14" i="7" s="1"/>
  <c r="L13" i="7"/>
  <c r="P13" i="7"/>
  <c r="P14" i="7" s="1"/>
  <c r="T13" i="7"/>
  <c r="X13" i="7"/>
  <c r="X14" i="7" s="1"/>
  <c r="AB13" i="7"/>
  <c r="AF13" i="7"/>
  <c r="AF14" i="7" s="1"/>
  <c r="E13" i="7"/>
  <c r="E14" i="7" s="1"/>
  <c r="I13" i="7"/>
  <c r="M13" i="7"/>
  <c r="M14" i="7" s="1"/>
  <c r="Q13" i="7"/>
  <c r="U13" i="7"/>
  <c r="U14" i="7" s="1"/>
  <c r="Y13" i="7"/>
  <c r="AC13" i="7"/>
  <c r="AC14" i="7" s="1"/>
  <c r="F13" i="7"/>
  <c r="J13" i="7"/>
  <c r="J14" i="7" s="1"/>
  <c r="N13" i="7"/>
  <c r="R13" i="7"/>
  <c r="R14" i="7" s="1"/>
  <c r="V13" i="7"/>
  <c r="Z13" i="7"/>
  <c r="Z14" i="7" s="1"/>
  <c r="AD13" i="7"/>
  <c r="D45" i="7"/>
  <c r="H45" i="7"/>
  <c r="H46" i="7" s="1"/>
  <c r="L45" i="7"/>
  <c r="P45" i="7"/>
  <c r="P46" i="7" s="1"/>
  <c r="T45" i="7"/>
  <c r="X45" i="7"/>
  <c r="X46" i="7" s="1"/>
  <c r="AB45" i="7"/>
  <c r="AF45" i="7"/>
  <c r="AF46" i="7" s="1"/>
  <c r="C45" i="7"/>
  <c r="G45" i="7"/>
  <c r="G46" i="7" s="1"/>
  <c r="K45" i="7"/>
  <c r="O45" i="7"/>
  <c r="O46" i="7" s="1"/>
  <c r="S45" i="7"/>
  <c r="W45" i="7"/>
  <c r="W46" i="7" s="1"/>
  <c r="AA45" i="7"/>
  <c r="AE45" i="7"/>
  <c r="AE46" i="7" s="1"/>
  <c r="F45" i="7"/>
  <c r="F46" i="7" s="1"/>
  <c r="J45" i="7"/>
  <c r="N45" i="7"/>
  <c r="N46" i="7" s="1"/>
  <c r="R45" i="7"/>
  <c r="V45" i="7"/>
  <c r="V46" i="7" s="1"/>
  <c r="Z45" i="7"/>
  <c r="AD45" i="7"/>
  <c r="AD46" i="7" s="1"/>
  <c r="E45" i="7"/>
  <c r="I45" i="7"/>
  <c r="I46" i="7" s="1"/>
  <c r="M45" i="7"/>
  <c r="Q45" i="7"/>
  <c r="Q46" i="7" s="1"/>
  <c r="U45" i="7"/>
  <c r="Y45" i="7"/>
  <c r="Y46" i="7" s="1"/>
  <c r="AC45" i="7"/>
  <c r="D61" i="6"/>
  <c r="H61" i="6"/>
  <c r="H62" i="6" s="1"/>
  <c r="H64" i="6" s="1"/>
  <c r="P61" i="6"/>
  <c r="T61" i="6"/>
  <c r="T62" i="6" s="1"/>
  <c r="X61" i="6"/>
  <c r="AF61" i="6"/>
  <c r="AF62" i="6" s="1"/>
  <c r="B45" i="14"/>
  <c r="B46" i="14" s="1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B61" i="14"/>
  <c r="B62" i="14" s="1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D29" i="14"/>
  <c r="B29" i="14"/>
  <c r="B30" i="14" s="1"/>
  <c r="B32" i="14" s="1"/>
  <c r="E29" i="14"/>
  <c r="AF13" i="14"/>
  <c r="AD13" i="14"/>
  <c r="AB13" i="14"/>
  <c r="Z13" i="14"/>
  <c r="X13" i="14"/>
  <c r="V13" i="14"/>
  <c r="T13" i="14"/>
  <c r="R13" i="14"/>
  <c r="P13" i="14"/>
  <c r="N13" i="14"/>
  <c r="L13" i="14"/>
  <c r="J13" i="14"/>
  <c r="H13" i="14"/>
  <c r="F13" i="14"/>
  <c r="D13" i="14"/>
  <c r="B13" i="14"/>
  <c r="B14" i="14" s="1"/>
  <c r="B16" i="14" s="1"/>
  <c r="AE57" i="14"/>
  <c r="AC57" i="14"/>
  <c r="AA57" i="14"/>
  <c r="Y57" i="14"/>
  <c r="W57" i="14"/>
  <c r="U57" i="14"/>
  <c r="S57" i="14"/>
  <c r="Q57" i="14"/>
  <c r="O57" i="14"/>
  <c r="M57" i="14"/>
  <c r="K57" i="14"/>
  <c r="I57" i="14"/>
  <c r="G57" i="14"/>
  <c r="E57" i="14"/>
  <c r="C57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E41" i="14"/>
  <c r="C41" i="14"/>
  <c r="AE25" i="14"/>
  <c r="AC25" i="14"/>
  <c r="AA25" i="14"/>
  <c r="Y25" i="14"/>
  <c r="W25" i="14"/>
  <c r="U25" i="14"/>
  <c r="S25" i="14"/>
  <c r="Q25" i="14"/>
  <c r="O25" i="14"/>
  <c r="M25" i="14"/>
  <c r="K25" i="14"/>
  <c r="I25" i="14"/>
  <c r="G25" i="14"/>
  <c r="E25" i="14"/>
  <c r="C25" i="14"/>
  <c r="AE9" i="14"/>
  <c r="AC9" i="14"/>
  <c r="AA9" i="14"/>
  <c r="Y9" i="14"/>
  <c r="W9" i="14"/>
  <c r="U9" i="14"/>
  <c r="S9" i="14"/>
  <c r="Q9" i="14"/>
  <c r="O9" i="14"/>
  <c r="M9" i="14"/>
  <c r="K9" i="14"/>
  <c r="I9" i="14"/>
  <c r="G9" i="14"/>
  <c r="E9" i="14"/>
  <c r="C9" i="14"/>
  <c r="C29" i="14"/>
  <c r="C30" i="14" s="1"/>
  <c r="C32" i="14" s="1"/>
  <c r="AE13" i="14"/>
  <c r="AE14" i="14" s="1"/>
  <c r="AC13" i="14"/>
  <c r="AC14" i="14" s="1"/>
  <c r="AA13" i="14"/>
  <c r="AA14" i="14" s="1"/>
  <c r="Y13" i="14"/>
  <c r="Y14" i="14" s="1"/>
  <c r="W13" i="14"/>
  <c r="W14" i="14" s="1"/>
  <c r="U13" i="14"/>
  <c r="U14" i="14" s="1"/>
  <c r="S13" i="14"/>
  <c r="S14" i="14" s="1"/>
  <c r="Q13" i="14"/>
  <c r="Q14" i="14" s="1"/>
  <c r="O13" i="14"/>
  <c r="O14" i="14" s="1"/>
  <c r="M13" i="14"/>
  <c r="M14" i="14" s="1"/>
  <c r="K13" i="14"/>
  <c r="K14" i="14" s="1"/>
  <c r="I13" i="14"/>
  <c r="I14" i="14" s="1"/>
  <c r="G13" i="14"/>
  <c r="G14" i="14" s="1"/>
  <c r="E13" i="14"/>
  <c r="E14" i="14" s="1"/>
  <c r="C13" i="14"/>
  <c r="C14" i="14" s="1"/>
  <c r="AF57" i="14"/>
  <c r="AD57" i="14"/>
  <c r="AB57" i="14"/>
  <c r="Z57" i="14"/>
  <c r="X57" i="14"/>
  <c r="V57" i="14"/>
  <c r="T57" i="14"/>
  <c r="R57" i="14"/>
  <c r="P57" i="14"/>
  <c r="N57" i="14"/>
  <c r="L57" i="14"/>
  <c r="J57" i="14"/>
  <c r="H57" i="14"/>
  <c r="F57" i="14"/>
  <c r="D57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D41" i="14"/>
  <c r="AF25" i="14"/>
  <c r="AD25" i="14"/>
  <c r="AB25" i="14"/>
  <c r="Z25" i="14"/>
  <c r="X25" i="14"/>
  <c r="V25" i="14"/>
  <c r="T25" i="14"/>
  <c r="R25" i="14"/>
  <c r="P25" i="14"/>
  <c r="N25" i="14"/>
  <c r="L25" i="14"/>
  <c r="J25" i="14"/>
  <c r="H25" i="14"/>
  <c r="F25" i="14"/>
  <c r="D25" i="14"/>
  <c r="AF9" i="14"/>
  <c r="AD9" i="14"/>
  <c r="AB9" i="14"/>
  <c r="Z9" i="14"/>
  <c r="X9" i="14"/>
  <c r="V9" i="14"/>
  <c r="T9" i="14"/>
  <c r="R9" i="14"/>
  <c r="P9" i="14"/>
  <c r="N9" i="14"/>
  <c r="L9" i="14"/>
  <c r="J9" i="14"/>
  <c r="H9" i="14"/>
  <c r="F9" i="14"/>
  <c r="D9" i="14"/>
  <c r="E45" i="14"/>
  <c r="E46" i="14" s="1"/>
  <c r="E48" i="14" s="1"/>
  <c r="F45" i="14"/>
  <c r="J45" i="14"/>
  <c r="J46" i="14" s="1"/>
  <c r="J48" i="14" s="1"/>
  <c r="N45" i="14"/>
  <c r="R45" i="14"/>
  <c r="R46" i="14" s="1"/>
  <c r="V45" i="14"/>
  <c r="Z45" i="14"/>
  <c r="Z46" i="14" s="1"/>
  <c r="AD45" i="14"/>
  <c r="C45" i="14"/>
  <c r="I45" i="14"/>
  <c r="M45" i="14"/>
  <c r="M46" i="14" s="1"/>
  <c r="Q45" i="14"/>
  <c r="U45" i="14"/>
  <c r="U46" i="14" s="1"/>
  <c r="Y45" i="14"/>
  <c r="AC45" i="14"/>
  <c r="AC46" i="14" s="1"/>
  <c r="D45" i="14"/>
  <c r="D46" i="14" s="1"/>
  <c r="D48" i="14" s="1"/>
  <c r="H45" i="14"/>
  <c r="L45" i="14"/>
  <c r="L46" i="14" s="1"/>
  <c r="P45" i="14"/>
  <c r="T45" i="14"/>
  <c r="T46" i="14" s="1"/>
  <c r="X45" i="14"/>
  <c r="AB45" i="14"/>
  <c r="AB46" i="14" s="1"/>
  <c r="AF45" i="14"/>
  <c r="G45" i="14"/>
  <c r="G46" i="14" s="1"/>
  <c r="G48" i="14" s="1"/>
  <c r="K45" i="14"/>
  <c r="O45" i="14"/>
  <c r="O46" i="14" s="1"/>
  <c r="S45" i="14"/>
  <c r="W45" i="14"/>
  <c r="W46" i="14" s="1"/>
  <c r="AA45" i="14"/>
  <c r="AE45" i="14"/>
  <c r="AE46" i="14" s="1"/>
  <c r="C61" i="7"/>
  <c r="C62" i="7" s="1"/>
  <c r="C64" i="7" s="1"/>
  <c r="E61" i="7"/>
  <c r="E62" i="7" s="1"/>
  <c r="E64" i="7" s="1"/>
  <c r="G61" i="7"/>
  <c r="G62" i="7" s="1"/>
  <c r="G64" i="7" s="1"/>
  <c r="I61" i="7"/>
  <c r="I62" i="7" s="1"/>
  <c r="K61" i="7"/>
  <c r="K62" i="7" s="1"/>
  <c r="M61" i="7"/>
  <c r="M62" i="7" s="1"/>
  <c r="O61" i="7"/>
  <c r="O62" i="7" s="1"/>
  <c r="Q61" i="7"/>
  <c r="Q62" i="7" s="1"/>
  <c r="S61" i="7"/>
  <c r="S62" i="7" s="1"/>
  <c r="U61" i="7"/>
  <c r="U62" i="7" s="1"/>
  <c r="W61" i="7"/>
  <c r="W62" i="7" s="1"/>
  <c r="Y61" i="7"/>
  <c r="Y62" i="7" s="1"/>
  <c r="AA61" i="7"/>
  <c r="AA62" i="7" s="1"/>
  <c r="AC61" i="7"/>
  <c r="AC62" i="7" s="1"/>
  <c r="AE61" i="7"/>
  <c r="AE62" i="7" s="1"/>
  <c r="C61" i="14"/>
  <c r="E61" i="14"/>
  <c r="G61" i="14"/>
  <c r="I61" i="14"/>
  <c r="K61" i="14"/>
  <c r="M61" i="14"/>
  <c r="O61" i="14"/>
  <c r="Q61" i="14"/>
  <c r="S61" i="14"/>
  <c r="U61" i="14"/>
  <c r="W61" i="14"/>
  <c r="Y61" i="14"/>
  <c r="AA61" i="14"/>
  <c r="AC61" i="14"/>
  <c r="AE61" i="14"/>
  <c r="AC29" i="6"/>
  <c r="AC30" i="6" s="1"/>
  <c r="Y29" i="6"/>
  <c r="U29" i="6"/>
  <c r="U30" i="6" s="1"/>
  <c r="Q29" i="6"/>
  <c r="M29" i="6"/>
  <c r="M30" i="6" s="1"/>
  <c r="I29" i="6"/>
  <c r="E29" i="6"/>
  <c r="E30" i="6" s="1"/>
  <c r="AE29" i="7"/>
  <c r="AA29" i="7"/>
  <c r="AA30" i="7" s="1"/>
  <c r="W29" i="7"/>
  <c r="S29" i="7"/>
  <c r="S30" i="7" s="1"/>
  <c r="O29" i="7"/>
  <c r="K29" i="7"/>
  <c r="K30" i="7" s="1"/>
  <c r="G29" i="7"/>
  <c r="C29" i="7"/>
  <c r="C30" i="7" s="1"/>
  <c r="AD29" i="6"/>
  <c r="Z29" i="6"/>
  <c r="Z30" i="6" s="1"/>
  <c r="V29" i="6"/>
  <c r="R29" i="6"/>
  <c r="R30" i="6" s="1"/>
  <c r="N29" i="6"/>
  <c r="J29" i="6"/>
  <c r="J30" i="6" s="1"/>
  <c r="F29" i="6"/>
  <c r="AF29" i="7"/>
  <c r="AF30" i="7" s="1"/>
  <c r="AB29" i="7"/>
  <c r="X29" i="7"/>
  <c r="X30" i="7" s="1"/>
  <c r="T29" i="7"/>
  <c r="P29" i="7"/>
  <c r="P30" i="7" s="1"/>
  <c r="L29" i="7"/>
  <c r="H29" i="7"/>
  <c r="H30" i="7" s="1"/>
  <c r="D29" i="7"/>
  <c r="A125" i="3"/>
  <c r="A26" i="3"/>
  <c r="A46" i="3"/>
  <c r="A187" i="3"/>
  <c r="A225" i="3"/>
  <c r="F60" i="6"/>
  <c r="J60" i="6"/>
  <c r="N60" i="6"/>
  <c r="R60" i="6"/>
  <c r="R61" i="6" s="1"/>
  <c r="R62" i="6" s="1"/>
  <c r="V60" i="6"/>
  <c r="V61" i="6" s="1"/>
  <c r="Z60" i="6"/>
  <c r="Z61" i="6" s="1"/>
  <c r="Z62" i="6" s="1"/>
  <c r="AD60" i="6"/>
  <c r="AD61" i="6" s="1"/>
  <c r="C60" i="6"/>
  <c r="E60" i="6"/>
  <c r="G60" i="6"/>
  <c r="I60" i="6"/>
  <c r="K60" i="6"/>
  <c r="M60" i="6"/>
  <c r="O60" i="6"/>
  <c r="Q60" i="6"/>
  <c r="Q61" i="6" s="1"/>
  <c r="S60" i="6"/>
  <c r="S61" i="6" s="1"/>
  <c r="U60" i="6"/>
  <c r="U61" i="6" s="1"/>
  <c r="W60" i="6"/>
  <c r="W61" i="6" s="1"/>
  <c r="Y60" i="6"/>
  <c r="Y61" i="6" s="1"/>
  <c r="AA60" i="6"/>
  <c r="AA61" i="6" s="1"/>
  <c r="AC60" i="6"/>
  <c r="AC61" i="6" s="1"/>
  <c r="AE60" i="6"/>
  <c r="AE61" i="6" s="1"/>
  <c r="A106" i="3"/>
  <c r="G8" i="14"/>
  <c r="H8" i="14" s="1"/>
  <c r="I24" i="14"/>
  <c r="N40" i="14"/>
  <c r="O40" i="14" s="1"/>
  <c r="P40" i="14" s="1"/>
  <c r="Q40" i="14" s="1"/>
  <c r="I56" i="14"/>
  <c r="J56" i="14" s="1"/>
  <c r="K56" i="14" s="1"/>
  <c r="L56" i="14" s="1"/>
  <c r="B64" i="14"/>
  <c r="C16" i="14"/>
  <c r="B48" i="14"/>
  <c r="J24" i="6"/>
  <c r="K24" i="6" s="1"/>
  <c r="G8" i="6"/>
  <c r="H8" i="6" s="1"/>
  <c r="O40" i="6"/>
  <c r="P40" i="6" s="1"/>
  <c r="Q40" i="6" s="1"/>
  <c r="R40" i="6" s="1"/>
  <c r="J56" i="6"/>
  <c r="K56" i="6" s="1"/>
  <c r="L56" i="6" s="1"/>
  <c r="M56" i="6" s="1"/>
  <c r="N56" i="6" s="1"/>
  <c r="O56" i="6" s="1"/>
  <c r="B64" i="6"/>
  <c r="B16" i="6"/>
  <c r="H24" i="7"/>
  <c r="I24" i="7" s="1"/>
  <c r="I8" i="7"/>
  <c r="J8" i="7" s="1"/>
  <c r="I40" i="7"/>
  <c r="J40" i="7" s="1"/>
  <c r="K40" i="7" s="1"/>
  <c r="M56" i="7"/>
  <c r="N56" i="7" s="1"/>
  <c r="O56" i="7" s="1"/>
  <c r="P56" i="7" s="1"/>
  <c r="AE62" i="6" l="1"/>
  <c r="AA62" i="6"/>
  <c r="W62" i="6"/>
  <c r="S62" i="6"/>
  <c r="X62" i="6"/>
  <c r="P62" i="6"/>
  <c r="D62" i="6"/>
  <c r="D64" i="6" s="1"/>
  <c r="AA46" i="7"/>
  <c r="S46" i="7"/>
  <c r="K46" i="7"/>
  <c r="C46" i="7"/>
  <c r="AB46" i="7"/>
  <c r="T46" i="7"/>
  <c r="L46" i="7"/>
  <c r="D46" i="7"/>
  <c r="AA14" i="7"/>
  <c r="S14" i="7"/>
  <c r="K14" i="7"/>
  <c r="C14" i="7"/>
  <c r="D30" i="6"/>
  <c r="L30" i="6"/>
  <c r="T30" i="6"/>
  <c r="AB30" i="6"/>
  <c r="G30" i="6"/>
  <c r="O30" i="6"/>
  <c r="W30" i="6"/>
  <c r="AE30" i="6"/>
  <c r="AB62" i="6"/>
  <c r="AC14" i="6"/>
  <c r="U14" i="6"/>
  <c r="M14" i="6"/>
  <c r="E14" i="6"/>
  <c r="Z14" i="6"/>
  <c r="R14" i="6"/>
  <c r="J14" i="6"/>
  <c r="AC46" i="6"/>
  <c r="U46" i="6"/>
  <c r="M46" i="6"/>
  <c r="E46" i="6"/>
  <c r="E48" i="6" s="1"/>
  <c r="Z46" i="6"/>
  <c r="R46" i="6"/>
  <c r="J46" i="6"/>
  <c r="AC62" i="14"/>
  <c r="Y62" i="14"/>
  <c r="U62" i="14"/>
  <c r="Q62" i="14"/>
  <c r="M62" i="14"/>
  <c r="I62" i="14"/>
  <c r="I64" i="14" s="1"/>
  <c r="E62" i="14"/>
  <c r="E64" i="14" s="1"/>
  <c r="AA46" i="14"/>
  <c r="S46" i="14"/>
  <c r="K46" i="14"/>
  <c r="C46" i="14"/>
  <c r="C48" i="14" s="1"/>
  <c r="AC62" i="6"/>
  <c r="Y62" i="6"/>
  <c r="U62" i="6"/>
  <c r="Q62" i="6"/>
  <c r="AD62" i="6"/>
  <c r="V62" i="6"/>
  <c r="D30" i="7"/>
  <c r="L30" i="7"/>
  <c r="T30" i="7"/>
  <c r="AB30" i="7"/>
  <c r="F30" i="6"/>
  <c r="N30" i="6"/>
  <c r="V30" i="6"/>
  <c r="AD30" i="6"/>
  <c r="G30" i="7"/>
  <c r="O30" i="7"/>
  <c r="W30" i="7"/>
  <c r="AE30" i="7"/>
  <c r="I30" i="6"/>
  <c r="Q30" i="6"/>
  <c r="Y30" i="6"/>
  <c r="AE62" i="14"/>
  <c r="AA62" i="14"/>
  <c r="W62" i="14"/>
  <c r="S62" i="14"/>
  <c r="O62" i="14"/>
  <c r="K62" i="14"/>
  <c r="G62" i="14"/>
  <c r="G64" i="14" s="1"/>
  <c r="C62" i="14"/>
  <c r="C64" i="14" s="1"/>
  <c r="Y46" i="14"/>
  <c r="Q46" i="14"/>
  <c r="I46" i="14"/>
  <c r="I48" i="14" s="1"/>
  <c r="AD46" i="14"/>
  <c r="V46" i="14"/>
  <c r="N46" i="14"/>
  <c r="F46" i="14"/>
  <c r="F48" i="14" s="1"/>
  <c r="AC46" i="7"/>
  <c r="U46" i="7"/>
  <c r="M46" i="7"/>
  <c r="E46" i="7"/>
  <c r="Z46" i="7"/>
  <c r="R46" i="7"/>
  <c r="J46" i="7"/>
  <c r="AD14" i="7"/>
  <c r="V14" i="7"/>
  <c r="N14" i="7"/>
  <c r="F14" i="7"/>
  <c r="Y14" i="7"/>
  <c r="Q14" i="7"/>
  <c r="I14" i="7"/>
  <c r="AA14" i="6"/>
  <c r="S14" i="6"/>
  <c r="K14" i="6"/>
  <c r="C14" i="6"/>
  <c r="C16" i="6" s="1"/>
  <c r="AB14" i="6"/>
  <c r="T14" i="6"/>
  <c r="L14" i="6"/>
  <c r="D14" i="6"/>
  <c r="AB46" i="6"/>
  <c r="T46" i="6"/>
  <c r="L46" i="6"/>
  <c r="D46" i="6"/>
  <c r="D48" i="6" s="1"/>
  <c r="AA46" i="6"/>
  <c r="S46" i="6"/>
  <c r="K46" i="6"/>
  <c r="C46" i="6"/>
  <c r="C48" i="6" s="1"/>
  <c r="F14" i="14"/>
  <c r="J14" i="14"/>
  <c r="N14" i="14"/>
  <c r="R14" i="14"/>
  <c r="V14" i="14"/>
  <c r="Z14" i="14"/>
  <c r="AD14" i="14"/>
  <c r="E30" i="14"/>
  <c r="D30" i="14"/>
  <c r="H30" i="14"/>
  <c r="L30" i="14"/>
  <c r="P30" i="14"/>
  <c r="T30" i="14"/>
  <c r="X30" i="14"/>
  <c r="AB30" i="14"/>
  <c r="AF30" i="14"/>
  <c r="I30" i="14"/>
  <c r="M30" i="14"/>
  <c r="Q30" i="14"/>
  <c r="U30" i="14"/>
  <c r="Y30" i="14"/>
  <c r="AC30" i="14"/>
  <c r="AF62" i="7"/>
  <c r="AB62" i="7"/>
  <c r="X62" i="7"/>
  <c r="T62" i="7"/>
  <c r="P62" i="7"/>
  <c r="L62" i="7"/>
  <c r="H62" i="7"/>
  <c r="H64" i="7" s="1"/>
  <c r="D62" i="7"/>
  <c r="D64" i="7" s="1"/>
  <c r="N30" i="7"/>
  <c r="V30" i="7"/>
  <c r="AD30" i="7"/>
  <c r="I30" i="7"/>
  <c r="Q30" i="7"/>
  <c r="Y30" i="7"/>
  <c r="AF62" i="14"/>
  <c r="AB62" i="14"/>
  <c r="X62" i="14"/>
  <c r="T62" i="14"/>
  <c r="P62" i="14"/>
  <c r="L62" i="14"/>
  <c r="H62" i="14"/>
  <c r="H64" i="14" s="1"/>
  <c r="D62" i="14"/>
  <c r="D64" i="14" s="1"/>
  <c r="AF46" i="14"/>
  <c r="X46" i="14"/>
  <c r="P46" i="14"/>
  <c r="H46" i="14"/>
  <c r="H48" i="14" s="1"/>
  <c r="D14" i="14"/>
  <c r="H14" i="14"/>
  <c r="L14" i="14"/>
  <c r="P14" i="14"/>
  <c r="T14" i="14"/>
  <c r="X14" i="14"/>
  <c r="AB14" i="14"/>
  <c r="AF14" i="14"/>
  <c r="F30" i="14"/>
  <c r="J30" i="14"/>
  <c r="N30" i="14"/>
  <c r="R30" i="14"/>
  <c r="V30" i="14"/>
  <c r="Z30" i="14"/>
  <c r="AD30" i="14"/>
  <c r="G30" i="14"/>
  <c r="K30" i="14"/>
  <c r="O30" i="14"/>
  <c r="S30" i="14"/>
  <c r="W30" i="14"/>
  <c r="AA30" i="14"/>
  <c r="AE30" i="14"/>
  <c r="AB14" i="7"/>
  <c r="T14" i="7"/>
  <c r="L14" i="7"/>
  <c r="D14" i="7"/>
  <c r="AD62" i="7"/>
  <c r="Z62" i="7"/>
  <c r="V62" i="7"/>
  <c r="R62" i="7"/>
  <c r="N62" i="7"/>
  <c r="J62" i="7"/>
  <c r="F62" i="7"/>
  <c r="F64" i="7" s="1"/>
  <c r="J30" i="7"/>
  <c r="R30" i="7"/>
  <c r="Z30" i="7"/>
  <c r="E30" i="7"/>
  <c r="M30" i="7"/>
  <c r="U30" i="7"/>
  <c r="AC30" i="7"/>
  <c r="AD62" i="14"/>
  <c r="Z62" i="14"/>
  <c r="V62" i="14"/>
  <c r="R62" i="14"/>
  <c r="N62" i="14"/>
  <c r="J62" i="14"/>
  <c r="J64" i="14" s="1"/>
  <c r="F62" i="14"/>
  <c r="F64" i="14" s="1"/>
  <c r="M61" i="6"/>
  <c r="M62" i="6" s="1"/>
  <c r="I61" i="6"/>
  <c r="I62" i="6" s="1"/>
  <c r="E61" i="6"/>
  <c r="E62" i="6" s="1"/>
  <c r="E64" i="6" s="1"/>
  <c r="J61" i="6"/>
  <c r="J62" i="6" s="1"/>
  <c r="O61" i="6"/>
  <c r="O62" i="6" s="1"/>
  <c r="K61" i="6"/>
  <c r="K62" i="6" s="1"/>
  <c r="G61" i="6"/>
  <c r="G62" i="6" s="1"/>
  <c r="G64" i="6" s="1"/>
  <c r="C61" i="6"/>
  <c r="C62" i="6" s="1"/>
  <c r="C64" i="6" s="1"/>
  <c r="N61" i="6"/>
  <c r="N62" i="6" s="1"/>
  <c r="F61" i="6"/>
  <c r="F62" i="6" s="1"/>
  <c r="F64" i="6" s="1"/>
  <c r="M56" i="14"/>
  <c r="R40" i="14"/>
  <c r="J24" i="14"/>
  <c r="I8" i="14"/>
  <c r="P56" i="6"/>
  <c r="S40" i="6"/>
  <c r="I8" i="6"/>
  <c r="L24" i="6"/>
  <c r="L40" i="7"/>
  <c r="J24" i="7"/>
  <c r="Q56" i="7"/>
  <c r="K8" i="7"/>
  <c r="J8" i="14" l="1"/>
  <c r="K24" i="14"/>
  <c r="S40" i="14"/>
  <c r="N56" i="14"/>
  <c r="J8" i="6"/>
  <c r="T40" i="6"/>
  <c r="M24" i="6"/>
  <c r="Q56" i="6"/>
  <c r="L8" i="7"/>
  <c r="R56" i="7"/>
  <c r="K24" i="7"/>
  <c r="M40" i="7"/>
  <c r="L24" i="14" l="1"/>
  <c r="O56" i="14"/>
  <c r="T40" i="14"/>
  <c r="K8" i="14"/>
  <c r="N24" i="6"/>
  <c r="K8" i="6"/>
  <c r="R56" i="6"/>
  <c r="U40" i="6"/>
  <c r="L24" i="7"/>
  <c r="M8" i="7"/>
  <c r="N40" i="7"/>
  <c r="S56" i="7"/>
  <c r="U40" i="14" l="1"/>
  <c r="L8" i="14"/>
  <c r="P56" i="14"/>
  <c r="M24" i="14"/>
  <c r="L8" i="6"/>
  <c r="V40" i="6"/>
  <c r="S56" i="6"/>
  <c r="O24" i="6"/>
  <c r="N8" i="7"/>
  <c r="M24" i="7"/>
  <c r="T56" i="7"/>
  <c r="O40" i="7"/>
  <c r="M8" i="14" l="1"/>
  <c r="N24" i="14"/>
  <c r="Q56" i="14"/>
  <c r="V40" i="14"/>
  <c r="P24" i="6"/>
  <c r="W40" i="6"/>
  <c r="T56" i="6"/>
  <c r="M8" i="6"/>
  <c r="P40" i="7"/>
  <c r="N24" i="7"/>
  <c r="U56" i="7"/>
  <c r="O8" i="7"/>
  <c r="W40" i="14" l="1"/>
  <c r="O24" i="14"/>
  <c r="R56" i="14"/>
  <c r="N8" i="14"/>
  <c r="U56" i="6"/>
  <c r="X40" i="6"/>
  <c r="N8" i="6"/>
  <c r="Q24" i="6"/>
  <c r="V56" i="7"/>
  <c r="O24" i="7"/>
  <c r="P8" i="7"/>
  <c r="Q40" i="7"/>
  <c r="O8" i="14" l="1"/>
  <c r="P24" i="14"/>
  <c r="S56" i="14"/>
  <c r="X40" i="14"/>
  <c r="R24" i="6"/>
  <c r="Y40" i="6"/>
  <c r="O8" i="6"/>
  <c r="V56" i="6"/>
  <c r="R40" i="7"/>
  <c r="P24" i="7"/>
  <c r="Q8" i="7"/>
  <c r="W56" i="7"/>
  <c r="Y40" i="14" l="1"/>
  <c r="Q24" i="14"/>
  <c r="P8" i="14"/>
  <c r="T56" i="14"/>
  <c r="W56" i="6"/>
  <c r="P8" i="6"/>
  <c r="Z40" i="6"/>
  <c r="S24" i="6"/>
  <c r="X56" i="7"/>
  <c r="R8" i="7"/>
  <c r="Q24" i="7"/>
  <c r="S40" i="7"/>
  <c r="U56" i="14" l="1"/>
  <c r="Q8" i="14"/>
  <c r="R24" i="14"/>
  <c r="Z40" i="14"/>
  <c r="T24" i="6"/>
  <c r="Q8" i="6"/>
  <c r="AA40" i="6"/>
  <c r="X56" i="6"/>
  <c r="T40" i="7"/>
  <c r="S8" i="7"/>
  <c r="R24" i="7"/>
  <c r="Y56" i="7"/>
  <c r="AA40" i="14" l="1"/>
  <c r="R8" i="14"/>
  <c r="S24" i="14"/>
  <c r="V56" i="14"/>
  <c r="R8" i="6"/>
  <c r="Y56" i="6"/>
  <c r="AB40" i="6"/>
  <c r="U24" i="6"/>
  <c r="Z56" i="7"/>
  <c r="T8" i="7"/>
  <c r="S24" i="7"/>
  <c r="U40" i="7"/>
  <c r="W56" i="14" l="1"/>
  <c r="S8" i="14"/>
  <c r="T24" i="14"/>
  <c r="AB40" i="14"/>
  <c r="V24" i="6"/>
  <c r="Z56" i="6"/>
  <c r="AC40" i="6"/>
  <c r="S8" i="6"/>
  <c r="V40" i="7"/>
  <c r="U8" i="7"/>
  <c r="T24" i="7"/>
  <c r="AA56" i="7"/>
  <c r="AC40" i="14" l="1"/>
  <c r="U24" i="14"/>
  <c r="T8" i="14"/>
  <c r="X56" i="14"/>
  <c r="AA56" i="6"/>
  <c r="W24" i="6"/>
  <c r="T8" i="6"/>
  <c r="AD40" i="6"/>
  <c r="AB56" i="7"/>
  <c r="U24" i="7"/>
  <c r="V8" i="7"/>
  <c r="W40" i="7"/>
  <c r="Y56" i="14" l="1"/>
  <c r="U8" i="14"/>
  <c r="V24" i="14"/>
  <c r="AD40" i="14"/>
  <c r="AE40" i="6"/>
  <c r="X24" i="6"/>
  <c r="U8" i="6"/>
  <c r="AB56" i="6"/>
  <c r="X40" i="7"/>
  <c r="V24" i="7"/>
  <c r="W8" i="7"/>
  <c r="AC56" i="7"/>
  <c r="AE40" i="14" l="1"/>
  <c r="V8" i="14"/>
  <c r="W24" i="14"/>
  <c r="Z56" i="14"/>
  <c r="AC56" i="6"/>
  <c r="Y24" i="6"/>
  <c r="V8" i="6"/>
  <c r="AF40" i="6"/>
  <c r="AD56" i="7"/>
  <c r="W24" i="7"/>
  <c r="X8" i="7"/>
  <c r="Y40" i="7"/>
  <c r="AA56" i="14" l="1"/>
  <c r="W8" i="14"/>
  <c r="X24" i="14"/>
  <c r="AF40" i="14"/>
  <c r="Z24" i="6"/>
  <c r="W8" i="6"/>
  <c r="AD56" i="6"/>
  <c r="Z40" i="7"/>
  <c r="X24" i="7"/>
  <c r="Y8" i="7"/>
  <c r="AE56" i="7"/>
  <c r="Y24" i="14" l="1"/>
  <c r="X8" i="14"/>
  <c r="AB56" i="14"/>
  <c r="AA24" i="6"/>
  <c r="AE56" i="6"/>
  <c r="X8" i="6"/>
  <c r="AF56" i="7"/>
  <c r="Z8" i="7"/>
  <c r="Y24" i="7"/>
  <c r="AA40" i="7"/>
  <c r="Y8" i="14" l="1"/>
  <c r="Z24" i="14"/>
  <c r="AC56" i="14"/>
  <c r="AF56" i="6"/>
  <c r="Y8" i="6"/>
  <c r="AB24" i="6"/>
  <c r="AB40" i="7"/>
  <c r="AA8" i="7"/>
  <c r="Z24" i="7"/>
  <c r="AA24" i="14" l="1"/>
  <c r="AD56" i="14"/>
  <c r="Z8" i="14"/>
  <c r="Z8" i="6"/>
  <c r="AC24" i="6"/>
  <c r="AB8" i="7"/>
  <c r="AA24" i="7"/>
  <c r="AC40" i="7"/>
  <c r="AE56" i="14" l="1"/>
  <c r="AA8" i="14"/>
  <c r="AB24" i="14"/>
  <c r="AD24" i="6"/>
  <c r="AA8" i="6"/>
  <c r="AB24" i="7"/>
  <c r="AD40" i="7"/>
  <c r="AC8" i="7"/>
  <c r="AC24" i="14" l="1"/>
  <c r="AB8" i="14"/>
  <c r="AF56" i="14"/>
  <c r="AE24" i="6"/>
  <c r="AB8" i="6"/>
  <c r="AE40" i="7"/>
  <c r="AC24" i="7"/>
  <c r="AD8" i="7"/>
  <c r="AC8" i="14" l="1"/>
  <c r="AD24" i="14"/>
  <c r="AC8" i="6"/>
  <c r="AF24" i="6"/>
  <c r="AD24" i="7"/>
  <c r="AE8" i="7"/>
  <c r="AF40" i="7"/>
  <c r="AE24" i="14" l="1"/>
  <c r="AD8" i="14"/>
  <c r="AD8" i="6"/>
  <c r="AF8" i="7"/>
  <c r="AE24" i="7"/>
  <c r="AE8" i="14" l="1"/>
  <c r="AF24" i="14"/>
  <c r="AE8" i="6"/>
  <c r="AF24" i="7"/>
  <c r="AF8" i="14" l="1"/>
  <c r="AF8" i="6"/>
  <c r="B55" i="12" l="1"/>
  <c r="B39" i="12"/>
  <c r="C58" i="12"/>
  <c r="D58" i="12" s="1"/>
  <c r="E58" i="12" s="1"/>
  <c r="F58" i="12" s="1"/>
  <c r="G58" i="12" s="1"/>
  <c r="H58" i="12" s="1"/>
  <c r="I58" i="12" s="1"/>
  <c r="J58" i="12" s="1"/>
  <c r="K58" i="12" s="1"/>
  <c r="L58" i="12" s="1"/>
  <c r="M58" i="12" s="1"/>
  <c r="N58" i="12" s="1"/>
  <c r="O58" i="12" s="1"/>
  <c r="P58" i="12" s="1"/>
  <c r="Q58" i="12" s="1"/>
  <c r="R58" i="12" s="1"/>
  <c r="S58" i="12" s="1"/>
  <c r="T58" i="12" s="1"/>
  <c r="U58" i="12" s="1"/>
  <c r="V58" i="12" s="1"/>
  <c r="W58" i="12" s="1"/>
  <c r="X58" i="12" s="1"/>
  <c r="Y58" i="12" s="1"/>
  <c r="Z58" i="12" s="1"/>
  <c r="AA58" i="12" s="1"/>
  <c r="AB58" i="12" s="1"/>
  <c r="AC58" i="12" s="1"/>
  <c r="AD58" i="12" s="1"/>
  <c r="AE58" i="12" s="1"/>
  <c r="AF58" i="12" s="1"/>
  <c r="C56" i="12"/>
  <c r="C42" i="12"/>
  <c r="D42" i="12" s="1"/>
  <c r="E42" i="12" s="1"/>
  <c r="F42" i="12" s="1"/>
  <c r="G42" i="12" s="1"/>
  <c r="H42" i="12" s="1"/>
  <c r="I42" i="12" s="1"/>
  <c r="J42" i="12" s="1"/>
  <c r="K42" i="12" s="1"/>
  <c r="L42" i="12" s="1"/>
  <c r="M42" i="12" s="1"/>
  <c r="N42" i="12" s="1"/>
  <c r="O42" i="12" s="1"/>
  <c r="P42" i="12" s="1"/>
  <c r="Q42" i="12" s="1"/>
  <c r="R42" i="12" s="1"/>
  <c r="S42" i="12" s="1"/>
  <c r="T42" i="12" s="1"/>
  <c r="U42" i="12" s="1"/>
  <c r="V42" i="12" s="1"/>
  <c r="W42" i="12" s="1"/>
  <c r="X42" i="12" s="1"/>
  <c r="Y42" i="12" s="1"/>
  <c r="Z42" i="12" s="1"/>
  <c r="AA42" i="12" s="1"/>
  <c r="AB42" i="12" s="1"/>
  <c r="AC42" i="12" s="1"/>
  <c r="AD42" i="12" s="1"/>
  <c r="AE42" i="12" s="1"/>
  <c r="AF42" i="12" s="1"/>
  <c r="C40" i="12"/>
  <c r="AL638" i="3"/>
  <c r="AF60" i="12" s="1"/>
  <c r="AK638" i="3"/>
  <c r="AE60" i="12" s="1"/>
  <c r="AJ638" i="3"/>
  <c r="AD60" i="12" s="1"/>
  <c r="AI638" i="3"/>
  <c r="AC60" i="12" s="1"/>
  <c r="AH638" i="3"/>
  <c r="AB60" i="12" s="1"/>
  <c r="AG638" i="3"/>
  <c r="AA60" i="12" s="1"/>
  <c r="AF638" i="3"/>
  <c r="Z60" i="12" s="1"/>
  <c r="AE638" i="3"/>
  <c r="Y60" i="12" s="1"/>
  <c r="AD638" i="3"/>
  <c r="X60" i="12" s="1"/>
  <c r="AC638" i="3"/>
  <c r="W60" i="12" s="1"/>
  <c r="AB638" i="3"/>
  <c r="V60" i="12" s="1"/>
  <c r="AA638" i="3"/>
  <c r="U60" i="12" s="1"/>
  <c r="Z638" i="3"/>
  <c r="T60" i="12" s="1"/>
  <c r="Y638" i="3"/>
  <c r="S60" i="12" s="1"/>
  <c r="X638" i="3"/>
  <c r="R60" i="12" s="1"/>
  <c r="W638" i="3"/>
  <c r="Q60" i="12" s="1"/>
  <c r="V638" i="3"/>
  <c r="P60" i="12" s="1"/>
  <c r="U638" i="3"/>
  <c r="O60" i="12" s="1"/>
  <c r="T638" i="3"/>
  <c r="N60" i="12" s="1"/>
  <c r="S638" i="3"/>
  <c r="M60" i="12" s="1"/>
  <c r="R638" i="3"/>
  <c r="L60" i="12" s="1"/>
  <c r="Q638" i="3"/>
  <c r="K60" i="12" s="1"/>
  <c r="P638" i="3"/>
  <c r="J60" i="12" s="1"/>
  <c r="O638" i="3"/>
  <c r="I60" i="12" s="1"/>
  <c r="N638" i="3"/>
  <c r="H60" i="12" s="1"/>
  <c r="M638" i="3"/>
  <c r="G60" i="12" s="1"/>
  <c r="L638" i="3"/>
  <c r="F60" i="12" s="1"/>
  <c r="K638" i="3"/>
  <c r="E60" i="12" s="1"/>
  <c r="J638" i="3"/>
  <c r="D60" i="12" s="1"/>
  <c r="I638" i="3"/>
  <c r="C60" i="12" s="1"/>
  <c r="D56" i="12" l="1"/>
  <c r="D40" i="12"/>
  <c r="B627" i="3"/>
  <c r="B607" i="3"/>
  <c r="E56" i="12" l="1"/>
  <c r="E40" i="12"/>
  <c r="F56" i="12" l="1"/>
  <c r="F40" i="12"/>
  <c r="G56" i="12" l="1"/>
  <c r="G40" i="12"/>
  <c r="H56" i="12" l="1"/>
  <c r="H40" i="12"/>
  <c r="I56" i="12" l="1"/>
  <c r="I40" i="12"/>
  <c r="J56" i="12" l="1"/>
  <c r="J40" i="12"/>
  <c r="K56" i="12" l="1"/>
  <c r="K40" i="12"/>
  <c r="L56" i="12" l="1"/>
  <c r="L40" i="12"/>
  <c r="M56" i="12" l="1"/>
  <c r="M40" i="12"/>
  <c r="N56" i="12" l="1"/>
  <c r="N40" i="12"/>
  <c r="O56" i="12" l="1"/>
  <c r="O40" i="12"/>
  <c r="P56" i="12" l="1"/>
  <c r="P40" i="12"/>
  <c r="Q56" i="12" l="1"/>
  <c r="Q40" i="12"/>
  <c r="R56" i="12" l="1"/>
  <c r="R40" i="12"/>
  <c r="S56" i="12" l="1"/>
  <c r="S40" i="12"/>
  <c r="T56" i="12" l="1"/>
  <c r="T40" i="12"/>
  <c r="U56" i="12" l="1"/>
  <c r="U40" i="12"/>
  <c r="V56" i="12" l="1"/>
  <c r="V40" i="12"/>
  <c r="W56" i="12" l="1"/>
  <c r="W40" i="12"/>
  <c r="X56" i="12" l="1"/>
  <c r="X40" i="12"/>
  <c r="Y56" i="12" l="1"/>
  <c r="Y40" i="12"/>
  <c r="Z56" i="12" l="1"/>
  <c r="Z40" i="12"/>
  <c r="AA56" i="12" l="1"/>
  <c r="AA40" i="12"/>
  <c r="AB56" i="12" l="1"/>
  <c r="AB40" i="12"/>
  <c r="AC56" i="12" l="1"/>
  <c r="AC40" i="12"/>
  <c r="AD56" i="12" l="1"/>
  <c r="AD40" i="12"/>
  <c r="AE56" i="12" l="1"/>
  <c r="AE40" i="12"/>
  <c r="AF56" i="12" l="1"/>
  <c r="AF40" i="12"/>
  <c r="B55" i="11" l="1"/>
  <c r="B39" i="11"/>
  <c r="C58" i="11"/>
  <c r="D58" i="11" s="1"/>
  <c r="E58" i="11" s="1"/>
  <c r="F58" i="11" s="1"/>
  <c r="G58" i="11" s="1"/>
  <c r="H58" i="11" s="1"/>
  <c r="I58" i="11" s="1"/>
  <c r="J58" i="11" s="1"/>
  <c r="K58" i="11" s="1"/>
  <c r="L58" i="11" s="1"/>
  <c r="M58" i="11" s="1"/>
  <c r="N58" i="11" s="1"/>
  <c r="O58" i="11" s="1"/>
  <c r="P58" i="11" s="1"/>
  <c r="Q58" i="11" s="1"/>
  <c r="R58" i="11" s="1"/>
  <c r="S58" i="11" s="1"/>
  <c r="T58" i="11" s="1"/>
  <c r="U58" i="11" s="1"/>
  <c r="V58" i="11" s="1"/>
  <c r="W58" i="11" s="1"/>
  <c r="X58" i="11" s="1"/>
  <c r="Y58" i="11" s="1"/>
  <c r="Z58" i="11" s="1"/>
  <c r="AA58" i="11" s="1"/>
  <c r="AB58" i="11" s="1"/>
  <c r="AC58" i="11" s="1"/>
  <c r="AD58" i="11" s="1"/>
  <c r="AE58" i="11" s="1"/>
  <c r="AF58" i="11" s="1"/>
  <c r="C56" i="11"/>
  <c r="D56" i="11" s="1"/>
  <c r="C42" i="11"/>
  <c r="D42" i="11" s="1"/>
  <c r="E42" i="11" s="1"/>
  <c r="F42" i="11" s="1"/>
  <c r="G42" i="11" s="1"/>
  <c r="H42" i="11" s="1"/>
  <c r="I42" i="11" s="1"/>
  <c r="J42" i="11" s="1"/>
  <c r="K42" i="11" s="1"/>
  <c r="L42" i="11" s="1"/>
  <c r="M42" i="11" s="1"/>
  <c r="N42" i="11" s="1"/>
  <c r="O42" i="11" s="1"/>
  <c r="P42" i="11" s="1"/>
  <c r="Q42" i="11" s="1"/>
  <c r="R42" i="11" s="1"/>
  <c r="S42" i="11" s="1"/>
  <c r="T42" i="11" s="1"/>
  <c r="U42" i="11" s="1"/>
  <c r="V42" i="11" s="1"/>
  <c r="W42" i="11" s="1"/>
  <c r="X42" i="11" s="1"/>
  <c r="Y42" i="11" s="1"/>
  <c r="Z42" i="11" s="1"/>
  <c r="AA42" i="11" s="1"/>
  <c r="AB42" i="11" s="1"/>
  <c r="AC42" i="11" s="1"/>
  <c r="AD42" i="11" s="1"/>
  <c r="AE42" i="11" s="1"/>
  <c r="AF42" i="11" s="1"/>
  <c r="D40" i="11"/>
  <c r="C40" i="11"/>
  <c r="AL558" i="3"/>
  <c r="AF60" i="11" s="1"/>
  <c r="AK558" i="3"/>
  <c r="AE60" i="11" s="1"/>
  <c r="AJ558" i="3"/>
  <c r="AD60" i="11" s="1"/>
  <c r="AI558" i="3"/>
  <c r="AC60" i="11" s="1"/>
  <c r="AH558" i="3"/>
  <c r="AB60" i="11" s="1"/>
  <c r="AG558" i="3"/>
  <c r="AA60" i="11" s="1"/>
  <c r="AF558" i="3"/>
  <c r="Z60" i="11" s="1"/>
  <c r="AE558" i="3"/>
  <c r="Y60" i="11" s="1"/>
  <c r="AD558" i="3"/>
  <c r="X60" i="11" s="1"/>
  <c r="AC558" i="3"/>
  <c r="W60" i="11" s="1"/>
  <c r="AB558" i="3"/>
  <c r="V60" i="11" s="1"/>
  <c r="AA558" i="3"/>
  <c r="U60" i="11" s="1"/>
  <c r="Z558" i="3"/>
  <c r="T60" i="11" s="1"/>
  <c r="Y558" i="3"/>
  <c r="S60" i="11" s="1"/>
  <c r="X558" i="3"/>
  <c r="R60" i="11" s="1"/>
  <c r="W558" i="3"/>
  <c r="Q60" i="11" s="1"/>
  <c r="V558" i="3"/>
  <c r="P60" i="11" s="1"/>
  <c r="U558" i="3"/>
  <c r="O60" i="11" s="1"/>
  <c r="T558" i="3"/>
  <c r="N60" i="11" s="1"/>
  <c r="S558" i="3"/>
  <c r="M60" i="11" s="1"/>
  <c r="R558" i="3"/>
  <c r="L60" i="11" s="1"/>
  <c r="Q558" i="3"/>
  <c r="K60" i="11" s="1"/>
  <c r="P558" i="3"/>
  <c r="J60" i="11" s="1"/>
  <c r="O558" i="3"/>
  <c r="I60" i="11" s="1"/>
  <c r="N558" i="3"/>
  <c r="H60" i="11" s="1"/>
  <c r="M558" i="3"/>
  <c r="G60" i="11" s="1"/>
  <c r="L558" i="3"/>
  <c r="F60" i="11" s="1"/>
  <c r="K558" i="3"/>
  <c r="E60" i="11" s="1"/>
  <c r="J558" i="3"/>
  <c r="D60" i="11" s="1"/>
  <c r="I558" i="3"/>
  <c r="C60" i="11" s="1"/>
  <c r="B547" i="3"/>
  <c r="B527" i="3"/>
  <c r="E56" i="11" l="1"/>
  <c r="E40" i="11"/>
  <c r="F56" i="11" l="1"/>
  <c r="F40" i="11"/>
  <c r="G56" i="11" l="1"/>
  <c r="G40" i="11"/>
  <c r="H56" i="11" l="1"/>
  <c r="H40" i="11"/>
  <c r="I56" i="11" l="1"/>
  <c r="I40" i="11"/>
  <c r="J56" i="11" l="1"/>
  <c r="J40" i="11"/>
  <c r="K56" i="11" l="1"/>
  <c r="K40" i="11"/>
  <c r="L56" i="11" l="1"/>
  <c r="L40" i="11"/>
  <c r="M56" i="11" l="1"/>
  <c r="M40" i="11"/>
  <c r="N56" i="11" l="1"/>
  <c r="N40" i="11"/>
  <c r="O56" i="11" l="1"/>
  <c r="O40" i="11"/>
  <c r="P56" i="11" l="1"/>
  <c r="P40" i="11"/>
  <c r="Q56" i="11" l="1"/>
  <c r="Q40" i="11"/>
  <c r="R56" i="11" l="1"/>
  <c r="R40" i="11"/>
  <c r="S56" i="11" l="1"/>
  <c r="S40" i="11"/>
  <c r="T56" i="11" l="1"/>
  <c r="T40" i="11"/>
  <c r="U56" i="11" l="1"/>
  <c r="U40" i="11"/>
  <c r="V56" i="11" l="1"/>
  <c r="V40" i="11"/>
  <c r="W56" i="11" l="1"/>
  <c r="W40" i="11"/>
  <c r="X56" i="11" l="1"/>
  <c r="X40" i="11"/>
  <c r="Y56" i="11" l="1"/>
  <c r="Y40" i="11"/>
  <c r="Z56" i="11" l="1"/>
  <c r="Z40" i="11"/>
  <c r="AA56" i="11" l="1"/>
  <c r="AA40" i="11"/>
  <c r="AB56" i="11" l="1"/>
  <c r="AB40" i="11"/>
  <c r="AC56" i="11" l="1"/>
  <c r="AC40" i="11"/>
  <c r="AD56" i="11" l="1"/>
  <c r="AD40" i="11"/>
  <c r="AE56" i="11" l="1"/>
  <c r="AE40" i="11"/>
  <c r="AF56" i="11" l="1"/>
  <c r="AF40" i="11"/>
  <c r="AL478" i="3" l="1"/>
  <c r="AF60" i="10" s="1"/>
  <c r="AK478" i="3"/>
  <c r="AE60" i="10" s="1"/>
  <c r="AJ478" i="3"/>
  <c r="AD60" i="10" s="1"/>
  <c r="AI478" i="3"/>
  <c r="AC60" i="10" s="1"/>
  <c r="AH478" i="3"/>
  <c r="AB60" i="10" s="1"/>
  <c r="AG478" i="3"/>
  <c r="AA60" i="10" s="1"/>
  <c r="AF478" i="3"/>
  <c r="Z60" i="10" s="1"/>
  <c r="AE478" i="3"/>
  <c r="Y60" i="10" s="1"/>
  <c r="AD478" i="3"/>
  <c r="X60" i="10" s="1"/>
  <c r="AC478" i="3"/>
  <c r="W60" i="10" s="1"/>
  <c r="AB478" i="3"/>
  <c r="V60" i="10" s="1"/>
  <c r="AA478" i="3"/>
  <c r="U60" i="10" s="1"/>
  <c r="Z478" i="3"/>
  <c r="T60" i="10" s="1"/>
  <c r="Y478" i="3"/>
  <c r="S60" i="10" s="1"/>
  <c r="X478" i="3"/>
  <c r="R60" i="10" s="1"/>
  <c r="W478" i="3"/>
  <c r="Q60" i="10" s="1"/>
  <c r="V478" i="3"/>
  <c r="P60" i="10" s="1"/>
  <c r="U478" i="3"/>
  <c r="O60" i="10" s="1"/>
  <c r="T478" i="3"/>
  <c r="N60" i="10" s="1"/>
  <c r="S478" i="3"/>
  <c r="M60" i="10" s="1"/>
  <c r="R478" i="3"/>
  <c r="L60" i="10" s="1"/>
  <c r="Q478" i="3"/>
  <c r="K60" i="10" s="1"/>
  <c r="P478" i="3"/>
  <c r="J60" i="10" s="1"/>
  <c r="O478" i="3"/>
  <c r="I60" i="10" s="1"/>
  <c r="N478" i="3"/>
  <c r="H60" i="10" s="1"/>
  <c r="M478" i="3"/>
  <c r="G60" i="10" s="1"/>
  <c r="L478" i="3"/>
  <c r="F60" i="10" s="1"/>
  <c r="K478" i="3"/>
  <c r="E60" i="10" s="1"/>
  <c r="J478" i="3"/>
  <c r="D60" i="10" s="1"/>
  <c r="I478" i="3"/>
  <c r="C60" i="10" s="1"/>
  <c r="B467" i="3"/>
  <c r="B447" i="3"/>
  <c r="B55" i="10"/>
  <c r="B39" i="10"/>
  <c r="C58" i="10"/>
  <c r="D58" i="10" s="1"/>
  <c r="E58" i="10" s="1"/>
  <c r="F58" i="10" s="1"/>
  <c r="G58" i="10" s="1"/>
  <c r="H58" i="10" s="1"/>
  <c r="I58" i="10" s="1"/>
  <c r="J58" i="10" s="1"/>
  <c r="K58" i="10" s="1"/>
  <c r="L58" i="10" s="1"/>
  <c r="M58" i="10" s="1"/>
  <c r="N58" i="10" s="1"/>
  <c r="O58" i="10" s="1"/>
  <c r="P58" i="10" s="1"/>
  <c r="Q58" i="10" s="1"/>
  <c r="R58" i="10" s="1"/>
  <c r="S58" i="10" s="1"/>
  <c r="T58" i="10" s="1"/>
  <c r="U58" i="10" s="1"/>
  <c r="V58" i="10" s="1"/>
  <c r="W58" i="10" s="1"/>
  <c r="X58" i="10" s="1"/>
  <c r="Y58" i="10" s="1"/>
  <c r="Z58" i="10" s="1"/>
  <c r="AA58" i="10" s="1"/>
  <c r="AB58" i="10" s="1"/>
  <c r="AC58" i="10" s="1"/>
  <c r="AD58" i="10" s="1"/>
  <c r="AE58" i="10" s="1"/>
  <c r="AF58" i="10" s="1"/>
  <c r="C56" i="10"/>
  <c r="C42" i="10"/>
  <c r="D42" i="10" s="1"/>
  <c r="E42" i="10" s="1"/>
  <c r="F42" i="10" s="1"/>
  <c r="G42" i="10" s="1"/>
  <c r="H42" i="10" s="1"/>
  <c r="I42" i="10" s="1"/>
  <c r="J42" i="10" s="1"/>
  <c r="K42" i="10" s="1"/>
  <c r="L42" i="10" s="1"/>
  <c r="M42" i="10" s="1"/>
  <c r="N42" i="10" s="1"/>
  <c r="O42" i="10" s="1"/>
  <c r="P42" i="10" s="1"/>
  <c r="Q42" i="10" s="1"/>
  <c r="R42" i="10" s="1"/>
  <c r="S42" i="10" s="1"/>
  <c r="T42" i="10" s="1"/>
  <c r="U42" i="10" s="1"/>
  <c r="V42" i="10" s="1"/>
  <c r="W42" i="10" s="1"/>
  <c r="X42" i="10" s="1"/>
  <c r="Y42" i="10" s="1"/>
  <c r="Z42" i="10" s="1"/>
  <c r="AA42" i="10" s="1"/>
  <c r="AB42" i="10" s="1"/>
  <c r="AC42" i="10" s="1"/>
  <c r="AD42" i="10" s="1"/>
  <c r="AE42" i="10" s="1"/>
  <c r="AF42" i="10" s="1"/>
  <c r="C40" i="10"/>
  <c r="AL316" i="3"/>
  <c r="AF60" i="8" s="1"/>
  <c r="AK316" i="3"/>
  <c r="AE60" i="8" s="1"/>
  <c r="AJ316" i="3"/>
  <c r="AD60" i="8" s="1"/>
  <c r="AI316" i="3"/>
  <c r="AC60" i="8" s="1"/>
  <c r="AH316" i="3"/>
  <c r="AB60" i="8" s="1"/>
  <c r="AG316" i="3"/>
  <c r="AA60" i="8" s="1"/>
  <c r="AF316" i="3"/>
  <c r="Z60" i="8" s="1"/>
  <c r="AE316" i="3"/>
  <c r="Y60" i="8" s="1"/>
  <c r="AD316" i="3"/>
  <c r="X60" i="8" s="1"/>
  <c r="AC316" i="3"/>
  <c r="W60" i="8" s="1"/>
  <c r="AB316" i="3"/>
  <c r="V60" i="8" s="1"/>
  <c r="AA316" i="3"/>
  <c r="U60" i="8" s="1"/>
  <c r="Z316" i="3"/>
  <c r="T60" i="8" s="1"/>
  <c r="Y316" i="3"/>
  <c r="S60" i="8" s="1"/>
  <c r="X316" i="3"/>
  <c r="R60" i="8" s="1"/>
  <c r="W316" i="3"/>
  <c r="Q60" i="8" s="1"/>
  <c r="V316" i="3"/>
  <c r="P60" i="8" s="1"/>
  <c r="U316" i="3"/>
  <c r="O60" i="8" s="1"/>
  <c r="T316" i="3"/>
  <c r="N60" i="8" s="1"/>
  <c r="S316" i="3"/>
  <c r="M60" i="8" s="1"/>
  <c r="R316" i="3"/>
  <c r="L60" i="8" s="1"/>
  <c r="Q316" i="3"/>
  <c r="K60" i="8" s="1"/>
  <c r="P316" i="3"/>
  <c r="J60" i="8" s="1"/>
  <c r="O316" i="3"/>
  <c r="I60" i="8" s="1"/>
  <c r="N316" i="3"/>
  <c r="H60" i="8" s="1"/>
  <c r="M316" i="3"/>
  <c r="G60" i="8" s="1"/>
  <c r="L316" i="3"/>
  <c r="F60" i="8" s="1"/>
  <c r="K316" i="3"/>
  <c r="E60" i="8" s="1"/>
  <c r="J316" i="3"/>
  <c r="D60" i="8" s="1"/>
  <c r="I316" i="3"/>
  <c r="C60" i="8" s="1"/>
  <c r="B305" i="3"/>
  <c r="B55" i="8"/>
  <c r="C58" i="8"/>
  <c r="D58" i="8" s="1"/>
  <c r="E58" i="8" s="1"/>
  <c r="F58" i="8" s="1"/>
  <c r="G58" i="8" s="1"/>
  <c r="H58" i="8" s="1"/>
  <c r="I58" i="8" s="1"/>
  <c r="J58" i="8" s="1"/>
  <c r="K58" i="8" s="1"/>
  <c r="L58" i="8" s="1"/>
  <c r="M58" i="8" s="1"/>
  <c r="N58" i="8" s="1"/>
  <c r="O58" i="8" s="1"/>
  <c r="P58" i="8" s="1"/>
  <c r="Q58" i="8" s="1"/>
  <c r="R58" i="8" s="1"/>
  <c r="S58" i="8" s="1"/>
  <c r="T58" i="8" s="1"/>
  <c r="U58" i="8" s="1"/>
  <c r="V58" i="8" s="1"/>
  <c r="W58" i="8" s="1"/>
  <c r="X58" i="8" s="1"/>
  <c r="Y58" i="8" s="1"/>
  <c r="Z58" i="8" s="1"/>
  <c r="AA58" i="8" s="1"/>
  <c r="AB58" i="8" s="1"/>
  <c r="AC58" i="8" s="1"/>
  <c r="AD58" i="8" s="1"/>
  <c r="AE58" i="8" s="1"/>
  <c r="AF58" i="8" s="1"/>
  <c r="C56" i="8"/>
  <c r="B387" i="3"/>
  <c r="A386" i="3"/>
  <c r="B55" i="9"/>
  <c r="C58" i="9"/>
  <c r="D58" i="9" s="1"/>
  <c r="E58" i="9" s="1"/>
  <c r="F58" i="9" s="1"/>
  <c r="G58" i="9" s="1"/>
  <c r="H58" i="9" s="1"/>
  <c r="I58" i="9" s="1"/>
  <c r="J58" i="9" s="1"/>
  <c r="K58" i="9" s="1"/>
  <c r="L58" i="9" s="1"/>
  <c r="M58" i="9" s="1"/>
  <c r="N58" i="9" s="1"/>
  <c r="O58" i="9" s="1"/>
  <c r="P58" i="9" s="1"/>
  <c r="Q58" i="9" s="1"/>
  <c r="R58" i="9" s="1"/>
  <c r="S58" i="9" s="1"/>
  <c r="T58" i="9" s="1"/>
  <c r="U58" i="9" s="1"/>
  <c r="V58" i="9" s="1"/>
  <c r="W58" i="9" s="1"/>
  <c r="X58" i="9" s="1"/>
  <c r="Y58" i="9" s="1"/>
  <c r="Z58" i="9" s="1"/>
  <c r="AA58" i="9" s="1"/>
  <c r="AB58" i="9" s="1"/>
  <c r="AC58" i="9" s="1"/>
  <c r="AD58" i="9" s="1"/>
  <c r="AE58" i="9" s="1"/>
  <c r="AF58" i="9" s="1"/>
  <c r="C56" i="9"/>
  <c r="D56" i="10" l="1"/>
  <c r="D40" i="10"/>
  <c r="D56" i="8"/>
  <c r="D56" i="9"/>
  <c r="E56" i="10" l="1"/>
  <c r="E40" i="10"/>
  <c r="E56" i="8"/>
  <c r="E56" i="9"/>
  <c r="F56" i="10" l="1"/>
  <c r="F40" i="10"/>
  <c r="F56" i="8"/>
  <c r="F56" i="9"/>
  <c r="G56" i="10" l="1"/>
  <c r="G40" i="10"/>
  <c r="G56" i="8"/>
  <c r="G56" i="9"/>
  <c r="H56" i="10" l="1"/>
  <c r="H40" i="10"/>
  <c r="H56" i="8"/>
  <c r="H56" i="9"/>
  <c r="I56" i="10" l="1"/>
  <c r="I40" i="10"/>
  <c r="I56" i="8"/>
  <c r="I56" i="9"/>
  <c r="J56" i="10" l="1"/>
  <c r="J40" i="10"/>
  <c r="J56" i="8"/>
  <c r="J56" i="9"/>
  <c r="K56" i="10" l="1"/>
  <c r="K40" i="10"/>
  <c r="K56" i="8"/>
  <c r="K56" i="9"/>
  <c r="L56" i="10" l="1"/>
  <c r="L40" i="10"/>
  <c r="L56" i="8"/>
  <c r="L56" i="9"/>
  <c r="M56" i="10" l="1"/>
  <c r="M40" i="10"/>
  <c r="M56" i="8"/>
  <c r="M56" i="9"/>
  <c r="N56" i="10" l="1"/>
  <c r="N40" i="10"/>
  <c r="N56" i="8"/>
  <c r="N56" i="9"/>
  <c r="O56" i="10" l="1"/>
  <c r="O40" i="10"/>
  <c r="O56" i="8"/>
  <c r="O56" i="9"/>
  <c r="P56" i="10" l="1"/>
  <c r="P40" i="10"/>
  <c r="P56" i="8"/>
  <c r="P56" i="9"/>
  <c r="Q56" i="10" l="1"/>
  <c r="Q40" i="10"/>
  <c r="Q56" i="8"/>
  <c r="Q56" i="9"/>
  <c r="R56" i="10" l="1"/>
  <c r="R40" i="10"/>
  <c r="R56" i="8"/>
  <c r="R56" i="9"/>
  <c r="S56" i="10" l="1"/>
  <c r="S40" i="10"/>
  <c r="S56" i="8"/>
  <c r="S56" i="9"/>
  <c r="T56" i="10" l="1"/>
  <c r="T40" i="10"/>
  <c r="T56" i="8"/>
  <c r="T56" i="9"/>
  <c r="U56" i="10" l="1"/>
  <c r="U40" i="10"/>
  <c r="U56" i="8"/>
  <c r="U56" i="9"/>
  <c r="V56" i="10" l="1"/>
  <c r="V40" i="10"/>
  <c r="V56" i="8"/>
  <c r="V56" i="9"/>
  <c r="W56" i="10" l="1"/>
  <c r="W40" i="10"/>
  <c r="W56" i="8"/>
  <c r="W56" i="9"/>
  <c r="X56" i="10" l="1"/>
  <c r="X40" i="10"/>
  <c r="X56" i="8"/>
  <c r="X56" i="9"/>
  <c r="Y56" i="10" l="1"/>
  <c r="Y40" i="10"/>
  <c r="Y56" i="8"/>
  <c r="Y56" i="9"/>
  <c r="Z56" i="10" l="1"/>
  <c r="Z40" i="10"/>
  <c r="Z56" i="8"/>
  <c r="Z56" i="9"/>
  <c r="AA56" i="10" l="1"/>
  <c r="AA40" i="10"/>
  <c r="AA56" i="8"/>
  <c r="AA56" i="9"/>
  <c r="AB56" i="10" l="1"/>
  <c r="AB40" i="10"/>
  <c r="AB56" i="8"/>
  <c r="AB56" i="9"/>
  <c r="AC56" i="10" l="1"/>
  <c r="AC40" i="10"/>
  <c r="AC56" i="8"/>
  <c r="AC56" i="9"/>
  <c r="AD56" i="10" l="1"/>
  <c r="AD40" i="10"/>
  <c r="AD56" i="8"/>
  <c r="AD56" i="9"/>
  <c r="AE56" i="10" l="1"/>
  <c r="AE40" i="10"/>
  <c r="AE56" i="8"/>
  <c r="AE56" i="9"/>
  <c r="AF56" i="10" l="1"/>
  <c r="AF40" i="10"/>
  <c r="AF56" i="8"/>
  <c r="AF56" i="9"/>
  <c r="B39" i="9" l="1"/>
  <c r="C42" i="9"/>
  <c r="D42" i="9" s="1"/>
  <c r="E42" i="9" s="1"/>
  <c r="F42" i="9" s="1"/>
  <c r="G42" i="9" s="1"/>
  <c r="H42" i="9" s="1"/>
  <c r="I42" i="9" s="1"/>
  <c r="J42" i="9" s="1"/>
  <c r="K42" i="9" s="1"/>
  <c r="L42" i="9" s="1"/>
  <c r="M42" i="9" s="1"/>
  <c r="N42" i="9" s="1"/>
  <c r="O42" i="9" s="1"/>
  <c r="P42" i="9" s="1"/>
  <c r="Q42" i="9" s="1"/>
  <c r="R42" i="9" s="1"/>
  <c r="S42" i="9" s="1"/>
  <c r="T42" i="9" s="1"/>
  <c r="U42" i="9" s="1"/>
  <c r="V42" i="9" s="1"/>
  <c r="W42" i="9" s="1"/>
  <c r="X42" i="9" s="1"/>
  <c r="Y42" i="9" s="1"/>
  <c r="Z42" i="9" s="1"/>
  <c r="AA42" i="9" s="1"/>
  <c r="AB42" i="9" s="1"/>
  <c r="AC42" i="9" s="1"/>
  <c r="AD42" i="9" s="1"/>
  <c r="AE42" i="9" s="1"/>
  <c r="AF42" i="9" s="1"/>
  <c r="C40" i="9"/>
  <c r="B366" i="3"/>
  <c r="C48" i="7" l="1"/>
  <c r="E48" i="7"/>
  <c r="G48" i="7"/>
  <c r="D48" i="7"/>
  <c r="F48" i="7"/>
  <c r="H48" i="7"/>
  <c r="D40" i="9"/>
  <c r="E40" i="9" l="1"/>
  <c r="F40" i="9" l="1"/>
  <c r="G40" i="9" l="1"/>
  <c r="H40" i="9" l="1"/>
  <c r="I40" i="9" l="1"/>
  <c r="J40" i="9" l="1"/>
  <c r="K40" i="9" l="1"/>
  <c r="L40" i="9" l="1"/>
  <c r="M40" i="9" l="1"/>
  <c r="N40" i="9" l="1"/>
  <c r="O40" i="9" l="1"/>
  <c r="P40" i="9" l="1"/>
  <c r="Q40" i="9" l="1"/>
  <c r="R40" i="9" l="1"/>
  <c r="S40" i="9" l="1"/>
  <c r="T40" i="9" l="1"/>
  <c r="U40" i="9" l="1"/>
  <c r="V40" i="9" l="1"/>
  <c r="W40" i="9" l="1"/>
  <c r="X40" i="9" l="1"/>
  <c r="Y40" i="9" l="1"/>
  <c r="Z40" i="9" l="1"/>
  <c r="AA40" i="9" l="1"/>
  <c r="AB40" i="9" l="1"/>
  <c r="AC40" i="9" l="1"/>
  <c r="AD40" i="9" l="1"/>
  <c r="AE40" i="9" l="1"/>
  <c r="AF40" i="9" l="1"/>
  <c r="B39" i="8" l="1"/>
  <c r="C42" i="8"/>
  <c r="D42" i="8" s="1"/>
  <c r="E42" i="8" s="1"/>
  <c r="F42" i="8" s="1"/>
  <c r="G42" i="8" s="1"/>
  <c r="H42" i="8" s="1"/>
  <c r="I42" i="8" s="1"/>
  <c r="J42" i="8" s="1"/>
  <c r="K42" i="8" s="1"/>
  <c r="L42" i="8" s="1"/>
  <c r="M42" i="8" s="1"/>
  <c r="N42" i="8" s="1"/>
  <c r="O42" i="8" s="1"/>
  <c r="P42" i="8" s="1"/>
  <c r="Q42" i="8" s="1"/>
  <c r="R42" i="8" s="1"/>
  <c r="S42" i="8" s="1"/>
  <c r="T42" i="8" s="1"/>
  <c r="U42" i="8" s="1"/>
  <c r="V42" i="8" s="1"/>
  <c r="W42" i="8" s="1"/>
  <c r="X42" i="8" s="1"/>
  <c r="Y42" i="8" s="1"/>
  <c r="Z42" i="8" s="1"/>
  <c r="AA42" i="8" s="1"/>
  <c r="AB42" i="8" s="1"/>
  <c r="AC42" i="8" s="1"/>
  <c r="AD42" i="8" s="1"/>
  <c r="AE42" i="8" s="1"/>
  <c r="AF42" i="8" s="1"/>
  <c r="C40" i="8"/>
  <c r="B284" i="3"/>
  <c r="A283" i="3"/>
  <c r="D40" i="8" l="1"/>
  <c r="E40" i="8" l="1"/>
  <c r="F40" i="8" l="1"/>
  <c r="G40" i="8" l="1"/>
  <c r="H40" i="8" l="1"/>
  <c r="I40" i="8" l="1"/>
  <c r="J40" i="8" l="1"/>
  <c r="K40" i="8" l="1"/>
  <c r="L40" i="8" l="1"/>
  <c r="M40" i="8" l="1"/>
  <c r="N40" i="8" l="1"/>
  <c r="O40" i="8" l="1"/>
  <c r="P40" i="8" l="1"/>
  <c r="Q40" i="8" l="1"/>
  <c r="R40" i="8" l="1"/>
  <c r="S40" i="8" l="1"/>
  <c r="T40" i="8" l="1"/>
  <c r="U40" i="8" l="1"/>
  <c r="V40" i="8" l="1"/>
  <c r="W40" i="8" l="1"/>
  <c r="X40" i="8" l="1"/>
  <c r="Y40" i="8" l="1"/>
  <c r="Z40" i="8" l="1"/>
  <c r="AA40" i="8" l="1"/>
  <c r="AB40" i="8" l="1"/>
  <c r="AC40" i="8" l="1"/>
  <c r="AD40" i="8" l="1"/>
  <c r="AE40" i="8" l="1"/>
  <c r="AF40" i="8" l="1"/>
  <c r="V599" i="3" l="1"/>
  <c r="P28" i="12" s="1"/>
  <c r="AL599" i="3"/>
  <c r="AF28" i="12" s="1"/>
  <c r="AK599" i="3"/>
  <c r="AE28" i="12" s="1"/>
  <c r="AJ599" i="3"/>
  <c r="AD28" i="12" s="1"/>
  <c r="AI599" i="3"/>
  <c r="AC28" i="12" s="1"/>
  <c r="AH599" i="3"/>
  <c r="AB28" i="12" s="1"/>
  <c r="AG599" i="3"/>
  <c r="AA28" i="12" s="1"/>
  <c r="AF599" i="3"/>
  <c r="Z28" i="12" s="1"/>
  <c r="AE599" i="3"/>
  <c r="Y28" i="12" s="1"/>
  <c r="AD599" i="3"/>
  <c r="X28" i="12" s="1"/>
  <c r="AC599" i="3"/>
  <c r="W28" i="12" s="1"/>
  <c r="AB599" i="3"/>
  <c r="V28" i="12" s="1"/>
  <c r="AA599" i="3"/>
  <c r="U28" i="12" s="1"/>
  <c r="Z599" i="3"/>
  <c r="T28" i="12" s="1"/>
  <c r="Y599" i="3"/>
  <c r="S28" i="12" s="1"/>
  <c r="X599" i="3"/>
  <c r="R28" i="12" s="1"/>
  <c r="W599" i="3"/>
  <c r="Q28" i="12" s="1"/>
  <c r="U599" i="3"/>
  <c r="O28" i="12" s="1"/>
  <c r="T599" i="3"/>
  <c r="N28" i="12" s="1"/>
  <c r="S599" i="3"/>
  <c r="M28" i="12" s="1"/>
  <c r="R599" i="3"/>
  <c r="L28" i="12" s="1"/>
  <c r="Q599" i="3"/>
  <c r="K28" i="12" s="1"/>
  <c r="P599" i="3"/>
  <c r="J28" i="12" s="1"/>
  <c r="O599" i="3"/>
  <c r="I28" i="12" s="1"/>
  <c r="N599" i="3"/>
  <c r="H28" i="12" s="1"/>
  <c r="M599" i="3"/>
  <c r="G28" i="12" s="1"/>
  <c r="L599" i="3"/>
  <c r="F28" i="12" s="1"/>
  <c r="K599" i="3"/>
  <c r="E28" i="12" s="1"/>
  <c r="J599" i="3"/>
  <c r="D28" i="12" s="1"/>
  <c r="I599" i="3"/>
  <c r="C28" i="12" s="1"/>
  <c r="H599" i="3"/>
  <c r="G590" i="3"/>
  <c r="B588" i="3"/>
  <c r="A587" i="3"/>
  <c r="A606" i="3" s="1"/>
  <c r="A626" i="3" s="1"/>
  <c r="A567" i="3"/>
  <c r="B23" i="12"/>
  <c r="C26" i="12"/>
  <c r="D26" i="12" s="1"/>
  <c r="E26" i="12" s="1"/>
  <c r="F26" i="12" s="1"/>
  <c r="G26" i="12" s="1"/>
  <c r="H26" i="12" s="1"/>
  <c r="I26" i="12" s="1"/>
  <c r="J26" i="12" s="1"/>
  <c r="K26" i="12" s="1"/>
  <c r="L26" i="12" s="1"/>
  <c r="M26" i="12" s="1"/>
  <c r="N26" i="12" s="1"/>
  <c r="O26" i="12" s="1"/>
  <c r="P26" i="12" s="1"/>
  <c r="Q26" i="12" s="1"/>
  <c r="R26" i="12" s="1"/>
  <c r="S26" i="12" s="1"/>
  <c r="T26" i="12" s="1"/>
  <c r="U26" i="12" s="1"/>
  <c r="V26" i="12" s="1"/>
  <c r="W26" i="12" s="1"/>
  <c r="X26" i="12" s="1"/>
  <c r="Y26" i="12" s="1"/>
  <c r="Z26" i="12" s="1"/>
  <c r="AA26" i="12" s="1"/>
  <c r="AB26" i="12" s="1"/>
  <c r="AC26" i="12" s="1"/>
  <c r="AD26" i="12" s="1"/>
  <c r="AE26" i="12" s="1"/>
  <c r="AF26" i="12" s="1"/>
  <c r="C24" i="12"/>
  <c r="D24" i="12" s="1"/>
  <c r="F8" i="16"/>
  <c r="H66" i="16" s="1"/>
  <c r="E8" i="16"/>
  <c r="G66" i="16" s="1"/>
  <c r="D8" i="16"/>
  <c r="F66" i="16" s="1"/>
  <c r="C8" i="16"/>
  <c r="E66" i="16" s="1"/>
  <c r="AL519" i="3"/>
  <c r="AF28" i="11" s="1"/>
  <c r="AK519" i="3"/>
  <c r="AE28" i="11" s="1"/>
  <c r="AJ519" i="3"/>
  <c r="AD28" i="11" s="1"/>
  <c r="AI519" i="3"/>
  <c r="AC28" i="11" s="1"/>
  <c r="AH519" i="3"/>
  <c r="AB28" i="11" s="1"/>
  <c r="AG519" i="3"/>
  <c r="AA28" i="11" s="1"/>
  <c r="AF519" i="3"/>
  <c r="Z28" i="11" s="1"/>
  <c r="AE519" i="3"/>
  <c r="Y28" i="11" s="1"/>
  <c r="AD519" i="3"/>
  <c r="X28" i="11" s="1"/>
  <c r="AC519" i="3"/>
  <c r="W28" i="11" s="1"/>
  <c r="AB519" i="3"/>
  <c r="V28" i="11" s="1"/>
  <c r="AA519" i="3"/>
  <c r="U28" i="11" s="1"/>
  <c r="Z519" i="3"/>
  <c r="T28" i="11" s="1"/>
  <c r="Y519" i="3"/>
  <c r="S28" i="11" s="1"/>
  <c r="X519" i="3"/>
  <c r="R28" i="11" s="1"/>
  <c r="W519" i="3"/>
  <c r="Q28" i="11" s="1"/>
  <c r="V519" i="3"/>
  <c r="P28" i="11" s="1"/>
  <c r="U519" i="3"/>
  <c r="O28" i="11" s="1"/>
  <c r="T519" i="3"/>
  <c r="N28" i="11" s="1"/>
  <c r="S519" i="3"/>
  <c r="M28" i="11" s="1"/>
  <c r="R519" i="3"/>
  <c r="L28" i="11" s="1"/>
  <c r="Q519" i="3"/>
  <c r="K28" i="11" s="1"/>
  <c r="P519" i="3"/>
  <c r="J28" i="11" s="1"/>
  <c r="O519" i="3"/>
  <c r="I28" i="11" s="1"/>
  <c r="N519" i="3"/>
  <c r="H28" i="11" s="1"/>
  <c r="M519" i="3"/>
  <c r="G28" i="11" s="1"/>
  <c r="L519" i="3"/>
  <c r="F28" i="11" s="1"/>
  <c r="K519" i="3"/>
  <c r="E28" i="11" s="1"/>
  <c r="J519" i="3"/>
  <c r="D28" i="11" s="1"/>
  <c r="I519" i="3"/>
  <c r="C28" i="11" s="1"/>
  <c r="B508" i="3"/>
  <c r="A507" i="3"/>
  <c r="A488" i="3"/>
  <c r="A407" i="3"/>
  <c r="A324" i="3"/>
  <c r="A344" i="3" s="1"/>
  <c r="A245" i="3"/>
  <c r="A304" i="3" s="1"/>
  <c r="B23" i="11"/>
  <c r="C26" i="11"/>
  <c r="D26" i="11" s="1"/>
  <c r="E26" i="11" s="1"/>
  <c r="F26" i="11" s="1"/>
  <c r="G26" i="11" s="1"/>
  <c r="H26" i="11" s="1"/>
  <c r="I26" i="11" s="1"/>
  <c r="J26" i="11" s="1"/>
  <c r="K26" i="11" s="1"/>
  <c r="L26" i="11" s="1"/>
  <c r="M26" i="11" s="1"/>
  <c r="N26" i="11" s="1"/>
  <c r="O26" i="11" s="1"/>
  <c r="P26" i="11" s="1"/>
  <c r="Q26" i="11" s="1"/>
  <c r="R26" i="11" s="1"/>
  <c r="S26" i="11" s="1"/>
  <c r="T26" i="11" s="1"/>
  <c r="U26" i="11" s="1"/>
  <c r="V26" i="11" s="1"/>
  <c r="W26" i="11" s="1"/>
  <c r="X26" i="11" s="1"/>
  <c r="Y26" i="11" s="1"/>
  <c r="Z26" i="11" s="1"/>
  <c r="AA26" i="11" s="1"/>
  <c r="AB26" i="11" s="1"/>
  <c r="AC26" i="11" s="1"/>
  <c r="AD26" i="11" s="1"/>
  <c r="AE26" i="11" s="1"/>
  <c r="AF26" i="11" s="1"/>
  <c r="C24" i="11"/>
  <c r="D24" i="11" s="1"/>
  <c r="AL439" i="3"/>
  <c r="AK439" i="3"/>
  <c r="AJ439" i="3"/>
  <c r="AI439" i="3"/>
  <c r="AH439" i="3"/>
  <c r="AG439" i="3"/>
  <c r="AF439" i="3"/>
  <c r="AE439" i="3"/>
  <c r="AD439" i="3"/>
  <c r="AC439" i="3"/>
  <c r="AB439" i="3"/>
  <c r="AA439" i="3"/>
  <c r="Z439" i="3"/>
  <c r="Y439" i="3"/>
  <c r="X439" i="3"/>
  <c r="W439" i="3"/>
  <c r="V439" i="3"/>
  <c r="U439" i="3"/>
  <c r="T439" i="3"/>
  <c r="S439" i="3"/>
  <c r="R439" i="3"/>
  <c r="Q439" i="3"/>
  <c r="P439" i="3"/>
  <c r="O439" i="3"/>
  <c r="N439" i="3"/>
  <c r="M439" i="3"/>
  <c r="L439" i="3"/>
  <c r="K439" i="3"/>
  <c r="J439" i="3"/>
  <c r="I439" i="3"/>
  <c r="C28" i="10" s="1"/>
  <c r="A427" i="3"/>
  <c r="B23" i="8"/>
  <c r="C26" i="8"/>
  <c r="D26" i="8" s="1"/>
  <c r="E26" i="8" s="1"/>
  <c r="F26" i="8" s="1"/>
  <c r="G26" i="8" s="1"/>
  <c r="H26" i="8" s="1"/>
  <c r="I26" i="8" s="1"/>
  <c r="J26" i="8" s="1"/>
  <c r="K26" i="8" s="1"/>
  <c r="L26" i="8" s="1"/>
  <c r="M26" i="8" s="1"/>
  <c r="N26" i="8" s="1"/>
  <c r="O26" i="8" s="1"/>
  <c r="P26" i="8" s="1"/>
  <c r="Q26" i="8" s="1"/>
  <c r="R26" i="8" s="1"/>
  <c r="S26" i="8" s="1"/>
  <c r="T26" i="8" s="1"/>
  <c r="U26" i="8" s="1"/>
  <c r="V26" i="8" s="1"/>
  <c r="W26" i="8" s="1"/>
  <c r="X26" i="8" s="1"/>
  <c r="Y26" i="8" s="1"/>
  <c r="Z26" i="8" s="1"/>
  <c r="AA26" i="8" s="1"/>
  <c r="AB26" i="8" s="1"/>
  <c r="AC26" i="8" s="1"/>
  <c r="AD26" i="8" s="1"/>
  <c r="AE26" i="8" s="1"/>
  <c r="AF26" i="8" s="1"/>
  <c r="C24" i="8"/>
  <c r="AL276" i="3"/>
  <c r="AF28" i="8" s="1"/>
  <c r="AK276" i="3"/>
  <c r="AE28" i="8" s="1"/>
  <c r="AJ276" i="3"/>
  <c r="AD28" i="8" s="1"/>
  <c r="AI276" i="3"/>
  <c r="AC28" i="8" s="1"/>
  <c r="AH276" i="3"/>
  <c r="AB28" i="8" s="1"/>
  <c r="AG276" i="3"/>
  <c r="AA28" i="8" s="1"/>
  <c r="AF276" i="3"/>
  <c r="Z28" i="8" s="1"/>
  <c r="AE276" i="3"/>
  <c r="Y28" i="8" s="1"/>
  <c r="AD276" i="3"/>
  <c r="X28" i="8" s="1"/>
  <c r="AC276" i="3"/>
  <c r="W28" i="8" s="1"/>
  <c r="AB276" i="3"/>
  <c r="V28" i="8" s="1"/>
  <c r="AA276" i="3"/>
  <c r="U28" i="8" s="1"/>
  <c r="Z276" i="3"/>
  <c r="T28" i="8" s="1"/>
  <c r="Y276" i="3"/>
  <c r="S28" i="8" s="1"/>
  <c r="X276" i="3"/>
  <c r="R28" i="8" s="1"/>
  <c r="W276" i="3"/>
  <c r="Q28" i="8" s="1"/>
  <c r="V276" i="3"/>
  <c r="P28" i="8" s="1"/>
  <c r="U276" i="3"/>
  <c r="O28" i="8" s="1"/>
  <c r="T276" i="3"/>
  <c r="N28" i="8" s="1"/>
  <c r="S276" i="3"/>
  <c r="M28" i="8" s="1"/>
  <c r="R276" i="3"/>
  <c r="L28" i="8" s="1"/>
  <c r="Q276" i="3"/>
  <c r="K28" i="8" s="1"/>
  <c r="P276" i="3"/>
  <c r="J28" i="8" s="1"/>
  <c r="O276" i="3"/>
  <c r="I28" i="8" s="1"/>
  <c r="N276" i="3"/>
  <c r="H28" i="8" s="1"/>
  <c r="M276" i="3"/>
  <c r="G28" i="8" s="1"/>
  <c r="L276" i="3"/>
  <c r="F28" i="8" s="1"/>
  <c r="K276" i="3"/>
  <c r="E28" i="8" s="1"/>
  <c r="J276" i="3"/>
  <c r="D28" i="8" s="1"/>
  <c r="I276" i="3"/>
  <c r="C28" i="8" s="1"/>
  <c r="B265" i="3"/>
  <c r="A264" i="3"/>
  <c r="E55" i="16" l="1"/>
  <c r="E46" i="16"/>
  <c r="G55" i="16"/>
  <c r="G46" i="16"/>
  <c r="F46" i="16"/>
  <c r="F55" i="16"/>
  <c r="H46" i="16"/>
  <c r="H55" i="16"/>
  <c r="E37" i="16"/>
  <c r="E28" i="16"/>
  <c r="G37" i="16"/>
  <c r="G28" i="16"/>
  <c r="F37" i="16"/>
  <c r="F28" i="16"/>
  <c r="H37" i="16"/>
  <c r="H28" i="16"/>
  <c r="E32" i="13"/>
  <c r="E32" i="15"/>
  <c r="G32" i="13"/>
  <c r="G32" i="15"/>
  <c r="I32" i="13"/>
  <c r="I32" i="15"/>
  <c r="D32" i="13"/>
  <c r="D32" i="15"/>
  <c r="F32" i="13"/>
  <c r="F32" i="15"/>
  <c r="H32" i="13"/>
  <c r="H32" i="15"/>
  <c r="J32" i="13"/>
  <c r="J32" i="15"/>
  <c r="E28" i="10"/>
  <c r="E32" i="14"/>
  <c r="E32" i="6"/>
  <c r="G28" i="10"/>
  <c r="G32" i="6"/>
  <c r="G32" i="14"/>
  <c r="I28" i="10"/>
  <c r="I32" i="14"/>
  <c r="K28" i="10"/>
  <c r="M28" i="10"/>
  <c r="O28" i="10"/>
  <c r="Q28" i="10"/>
  <c r="S28" i="10"/>
  <c r="U28" i="10"/>
  <c r="W28" i="10"/>
  <c r="Y28" i="10"/>
  <c r="AA28" i="10"/>
  <c r="AC28" i="10"/>
  <c r="AE28" i="10"/>
  <c r="D28" i="10"/>
  <c r="D32" i="14"/>
  <c r="D32" i="6"/>
  <c r="F28" i="10"/>
  <c r="F32" i="14"/>
  <c r="F32" i="6"/>
  <c r="H28" i="10"/>
  <c r="H32" i="14"/>
  <c r="H32" i="6"/>
  <c r="J28" i="10"/>
  <c r="J32" i="14"/>
  <c r="L28" i="10"/>
  <c r="N28" i="10"/>
  <c r="P28" i="10"/>
  <c r="R28" i="10"/>
  <c r="T28" i="10"/>
  <c r="V28" i="10"/>
  <c r="X28" i="10"/>
  <c r="Z28" i="10"/>
  <c r="AB28" i="10"/>
  <c r="AD28" i="10"/>
  <c r="AF28" i="10"/>
  <c r="A526" i="3"/>
  <c r="A546" i="3"/>
  <c r="A466" i="3"/>
  <c r="A446" i="3"/>
  <c r="E24" i="12"/>
  <c r="E24" i="11"/>
  <c r="D24" i="8"/>
  <c r="F24" i="12" l="1"/>
  <c r="F24" i="11"/>
  <c r="E24" i="8"/>
  <c r="G24" i="12" l="1"/>
  <c r="G24" i="11"/>
  <c r="F24" i="8"/>
  <c r="H24" i="12" l="1"/>
  <c r="H24" i="11"/>
  <c r="G24" i="8"/>
  <c r="I24" i="12" l="1"/>
  <c r="I24" i="11"/>
  <c r="H24" i="8"/>
  <c r="J24" i="12" l="1"/>
  <c r="J24" i="11"/>
  <c r="I24" i="8"/>
  <c r="K24" i="12" l="1"/>
  <c r="K24" i="11"/>
  <c r="J24" i="8"/>
  <c r="L24" i="12" l="1"/>
  <c r="L24" i="11"/>
  <c r="K24" i="8"/>
  <c r="M24" i="12" l="1"/>
  <c r="M24" i="11"/>
  <c r="L24" i="8"/>
  <c r="N24" i="12" l="1"/>
  <c r="N24" i="11"/>
  <c r="M24" i="8"/>
  <c r="O24" i="12" l="1"/>
  <c r="O24" i="11"/>
  <c r="N24" i="8"/>
  <c r="P24" i="12" l="1"/>
  <c r="P24" i="11"/>
  <c r="O24" i="8"/>
  <c r="Q24" i="12" l="1"/>
  <c r="Q24" i="11"/>
  <c r="P24" i="8"/>
  <c r="R24" i="12" l="1"/>
  <c r="R24" i="11"/>
  <c r="Q24" i="8"/>
  <c r="S24" i="12" l="1"/>
  <c r="S24" i="11"/>
  <c r="R24" i="8"/>
  <c r="T24" i="12" l="1"/>
  <c r="T24" i="11"/>
  <c r="S24" i="8"/>
  <c r="U24" i="12" l="1"/>
  <c r="U24" i="11"/>
  <c r="T24" i="8"/>
  <c r="V24" i="12" l="1"/>
  <c r="V24" i="11"/>
  <c r="U24" i="8"/>
  <c r="W24" i="12" l="1"/>
  <c r="W24" i="11"/>
  <c r="V24" i="8"/>
  <c r="X24" i="12" l="1"/>
  <c r="X24" i="11"/>
  <c r="W24" i="8"/>
  <c r="Y24" i="12" l="1"/>
  <c r="Y24" i="11"/>
  <c r="X24" i="8"/>
  <c r="Z24" i="12" l="1"/>
  <c r="Z24" i="11"/>
  <c r="Y24" i="8"/>
  <c r="AA24" i="12" l="1"/>
  <c r="AA24" i="11"/>
  <c r="Z24" i="8"/>
  <c r="AB24" i="12" l="1"/>
  <c r="AB24" i="11"/>
  <c r="AA24" i="8"/>
  <c r="AC24" i="12" l="1"/>
  <c r="AC24" i="11"/>
  <c r="AB24" i="8"/>
  <c r="AD24" i="12" l="1"/>
  <c r="AD24" i="11"/>
  <c r="AC24" i="8"/>
  <c r="AE24" i="12" l="1"/>
  <c r="AE24" i="11"/>
  <c r="AD24" i="8"/>
  <c r="AF24" i="12" l="1"/>
  <c r="AF24" i="11"/>
  <c r="AE24" i="8"/>
  <c r="AF24" i="8" l="1"/>
  <c r="B345" i="3" l="1"/>
  <c r="B23" i="10"/>
  <c r="B23" i="9"/>
  <c r="B7" i="12"/>
  <c r="B7" i="11"/>
  <c r="B7" i="10"/>
  <c r="B7" i="9"/>
  <c r="B7" i="8"/>
  <c r="C26" i="9"/>
  <c r="D26" i="9" s="1"/>
  <c r="E26" i="9" s="1"/>
  <c r="F26" i="9" s="1"/>
  <c r="G26" i="9" s="1"/>
  <c r="H26" i="9" s="1"/>
  <c r="I26" i="9" s="1"/>
  <c r="J26" i="9" s="1"/>
  <c r="K26" i="9" s="1"/>
  <c r="L26" i="9" s="1"/>
  <c r="M26" i="9" s="1"/>
  <c r="N26" i="9" s="1"/>
  <c r="O26" i="9" s="1"/>
  <c r="P26" i="9" s="1"/>
  <c r="Q26" i="9" s="1"/>
  <c r="R26" i="9" s="1"/>
  <c r="S26" i="9" s="1"/>
  <c r="T26" i="9" s="1"/>
  <c r="U26" i="9" s="1"/>
  <c r="V26" i="9" s="1"/>
  <c r="W26" i="9" s="1"/>
  <c r="X26" i="9" s="1"/>
  <c r="Y26" i="9" s="1"/>
  <c r="Z26" i="9" s="1"/>
  <c r="AA26" i="9" s="1"/>
  <c r="AB26" i="9" s="1"/>
  <c r="AC26" i="9" s="1"/>
  <c r="AD26" i="9" s="1"/>
  <c r="AE26" i="9" s="1"/>
  <c r="AF26" i="9" s="1"/>
  <c r="C24" i="9"/>
  <c r="D32" i="7" l="1"/>
  <c r="F32" i="7"/>
  <c r="H32" i="7"/>
  <c r="C32" i="7"/>
  <c r="E32" i="7"/>
  <c r="G32" i="7"/>
  <c r="D24" i="9"/>
  <c r="C16" i="7" l="1"/>
  <c r="G16" i="7"/>
  <c r="E16" i="7"/>
  <c r="D16" i="7"/>
  <c r="F16" i="7"/>
  <c r="H16" i="7"/>
  <c r="E24" i="9"/>
  <c r="B325" i="3"/>
  <c r="C10" i="9"/>
  <c r="D10" i="9" s="1"/>
  <c r="E10" i="9" s="1"/>
  <c r="F10" i="9" s="1"/>
  <c r="G10" i="9" s="1"/>
  <c r="H10" i="9" s="1"/>
  <c r="I10" i="9" s="1"/>
  <c r="J10" i="9" s="1"/>
  <c r="K10" i="9" s="1"/>
  <c r="L10" i="9" s="1"/>
  <c r="M10" i="9" s="1"/>
  <c r="N10" i="9" s="1"/>
  <c r="O10" i="9" s="1"/>
  <c r="P10" i="9" s="1"/>
  <c r="Q10" i="9" s="1"/>
  <c r="R10" i="9" s="1"/>
  <c r="S10" i="9" s="1"/>
  <c r="T10" i="9" s="1"/>
  <c r="U10" i="9" s="1"/>
  <c r="V10" i="9" s="1"/>
  <c r="W10" i="9" s="1"/>
  <c r="X10" i="9" s="1"/>
  <c r="Y10" i="9" s="1"/>
  <c r="Z10" i="9" s="1"/>
  <c r="AA10" i="9" s="1"/>
  <c r="AB10" i="9" s="1"/>
  <c r="AC10" i="9" s="1"/>
  <c r="AD10" i="9" s="1"/>
  <c r="AE10" i="9" s="1"/>
  <c r="AF10" i="9" s="1"/>
  <c r="C8" i="9"/>
  <c r="D8" i="9" s="1"/>
  <c r="B3" i="9"/>
  <c r="AL257" i="3"/>
  <c r="AF12" i="8" s="1"/>
  <c r="AK257" i="3"/>
  <c r="AE12" i="8" s="1"/>
  <c r="AJ257" i="3"/>
  <c r="AD12" i="8" s="1"/>
  <c r="AI257" i="3"/>
  <c r="AC12" i="8" s="1"/>
  <c r="AH257" i="3"/>
  <c r="AB12" i="8" s="1"/>
  <c r="AG257" i="3"/>
  <c r="AA12" i="8" s="1"/>
  <c r="AF257" i="3"/>
  <c r="Z12" i="8" s="1"/>
  <c r="AE257" i="3"/>
  <c r="Y12" i="8" s="1"/>
  <c r="AD257" i="3"/>
  <c r="X12" i="8" s="1"/>
  <c r="AC257" i="3"/>
  <c r="W12" i="8" s="1"/>
  <c r="AB257" i="3"/>
  <c r="V12" i="8" s="1"/>
  <c r="AA257" i="3"/>
  <c r="U12" i="8" s="1"/>
  <c r="Z257" i="3"/>
  <c r="T12" i="8" s="1"/>
  <c r="Y257" i="3"/>
  <c r="S12" i="8" s="1"/>
  <c r="X257" i="3"/>
  <c r="R12" i="8" s="1"/>
  <c r="W257" i="3"/>
  <c r="Q12" i="8" s="1"/>
  <c r="V257" i="3"/>
  <c r="P12" i="8" s="1"/>
  <c r="U257" i="3"/>
  <c r="O12" i="8" s="1"/>
  <c r="T257" i="3"/>
  <c r="N12" i="8" s="1"/>
  <c r="S257" i="3"/>
  <c r="M12" i="8" s="1"/>
  <c r="R257" i="3"/>
  <c r="L12" i="8" s="1"/>
  <c r="Q257" i="3"/>
  <c r="K12" i="8" s="1"/>
  <c r="P257" i="3"/>
  <c r="J12" i="8" s="1"/>
  <c r="O257" i="3"/>
  <c r="I12" i="8" s="1"/>
  <c r="N257" i="3"/>
  <c r="H12" i="8" s="1"/>
  <c r="M257" i="3"/>
  <c r="G12" i="8" s="1"/>
  <c r="L257" i="3"/>
  <c r="F12" i="8" s="1"/>
  <c r="K257" i="3"/>
  <c r="E12" i="8" s="1"/>
  <c r="J257" i="3"/>
  <c r="D12" i="8" s="1"/>
  <c r="I257" i="3"/>
  <c r="C12" i="8" s="1"/>
  <c r="B246" i="3"/>
  <c r="C10" i="8"/>
  <c r="D10" i="8" s="1"/>
  <c r="E10" i="8" s="1"/>
  <c r="F10" i="8" s="1"/>
  <c r="G10" i="8" s="1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T10" i="8" s="1"/>
  <c r="U10" i="8" s="1"/>
  <c r="V10" i="8" s="1"/>
  <c r="W10" i="8" s="1"/>
  <c r="X10" i="8" s="1"/>
  <c r="Y10" i="8" s="1"/>
  <c r="Z10" i="8" s="1"/>
  <c r="AA10" i="8" s="1"/>
  <c r="AB10" i="8" s="1"/>
  <c r="AC10" i="8" s="1"/>
  <c r="AD10" i="8" s="1"/>
  <c r="AE10" i="8" s="1"/>
  <c r="AF10" i="8" s="1"/>
  <c r="C8" i="8"/>
  <c r="D8" i="8" s="1"/>
  <c r="B3" i="8"/>
  <c r="AC29" i="9" l="1"/>
  <c r="B45" i="8"/>
  <c r="B46" i="8" s="1"/>
  <c r="B13" i="8"/>
  <c r="B14" i="8" s="1"/>
  <c r="AE57" i="8"/>
  <c r="AC57" i="8"/>
  <c r="AA57" i="8"/>
  <c r="Y57" i="8"/>
  <c r="W57" i="8"/>
  <c r="U57" i="8"/>
  <c r="S57" i="8"/>
  <c r="Q57" i="8"/>
  <c r="O57" i="8"/>
  <c r="M57" i="8"/>
  <c r="K57" i="8"/>
  <c r="I57" i="8"/>
  <c r="G57" i="8"/>
  <c r="E57" i="8"/>
  <c r="C57" i="8"/>
  <c r="AE41" i="8"/>
  <c r="AC41" i="8"/>
  <c r="AA41" i="8"/>
  <c r="Y41" i="8"/>
  <c r="W41" i="8"/>
  <c r="U41" i="8"/>
  <c r="S41" i="8"/>
  <c r="Q41" i="8"/>
  <c r="O41" i="8"/>
  <c r="M41" i="8"/>
  <c r="K41" i="8"/>
  <c r="I41" i="8"/>
  <c r="G41" i="8"/>
  <c r="E41" i="8"/>
  <c r="C41" i="8"/>
  <c r="AE25" i="8"/>
  <c r="AC25" i="8"/>
  <c r="AA25" i="8"/>
  <c r="Y25" i="8"/>
  <c r="W25" i="8"/>
  <c r="U25" i="8"/>
  <c r="S25" i="8"/>
  <c r="Q25" i="8"/>
  <c r="O25" i="8"/>
  <c r="M25" i="8"/>
  <c r="K25" i="8"/>
  <c r="I25" i="8"/>
  <c r="G25" i="8"/>
  <c r="E25" i="8"/>
  <c r="C25" i="8"/>
  <c r="AE9" i="8"/>
  <c r="AC9" i="8"/>
  <c r="AA9" i="8"/>
  <c r="Y9" i="8"/>
  <c r="W9" i="8"/>
  <c r="U9" i="8"/>
  <c r="S9" i="8"/>
  <c r="Q9" i="8"/>
  <c r="O9" i="8"/>
  <c r="M9" i="8"/>
  <c r="K9" i="8"/>
  <c r="I9" i="8"/>
  <c r="G9" i="8"/>
  <c r="E9" i="8"/>
  <c r="C9" i="8"/>
  <c r="B61" i="8"/>
  <c r="B62" i="8" s="1"/>
  <c r="B64" i="8" s="1"/>
  <c r="B29" i="8"/>
  <c r="B30" i="8" s="1"/>
  <c r="B32" i="8" s="1"/>
  <c r="AF57" i="8"/>
  <c r="AD57" i="8"/>
  <c r="AB57" i="8"/>
  <c r="Z57" i="8"/>
  <c r="X57" i="8"/>
  <c r="V57" i="8"/>
  <c r="T57" i="8"/>
  <c r="R57" i="8"/>
  <c r="P57" i="8"/>
  <c r="N57" i="8"/>
  <c r="L57" i="8"/>
  <c r="J57" i="8"/>
  <c r="H57" i="8"/>
  <c r="F57" i="8"/>
  <c r="D57" i="8"/>
  <c r="AF41" i="8"/>
  <c r="AD41" i="8"/>
  <c r="AB41" i="8"/>
  <c r="Z41" i="8"/>
  <c r="X41" i="8"/>
  <c r="V41" i="8"/>
  <c r="T41" i="8"/>
  <c r="R41" i="8"/>
  <c r="P41" i="8"/>
  <c r="N41" i="8"/>
  <c r="L41" i="8"/>
  <c r="J41" i="8"/>
  <c r="H41" i="8"/>
  <c r="F41" i="8"/>
  <c r="D41" i="8"/>
  <c r="AF25" i="8"/>
  <c r="AD25" i="8"/>
  <c r="AB25" i="8"/>
  <c r="Z25" i="8"/>
  <c r="X25" i="8"/>
  <c r="V25" i="8"/>
  <c r="T25" i="8"/>
  <c r="R25" i="8"/>
  <c r="P25" i="8"/>
  <c r="N25" i="8"/>
  <c r="L25" i="8"/>
  <c r="J25" i="8"/>
  <c r="H25" i="8"/>
  <c r="F25" i="8"/>
  <c r="D25" i="8"/>
  <c r="AF9" i="8"/>
  <c r="AD9" i="8"/>
  <c r="AB9" i="8"/>
  <c r="Z9" i="8"/>
  <c r="X9" i="8"/>
  <c r="V9" i="8"/>
  <c r="T9" i="8"/>
  <c r="R9" i="8"/>
  <c r="P9" i="8"/>
  <c r="N9" i="8"/>
  <c r="L9" i="8"/>
  <c r="J9" i="8"/>
  <c r="H9" i="8"/>
  <c r="F9" i="8"/>
  <c r="D9" i="8"/>
  <c r="F61" i="8"/>
  <c r="J61" i="8"/>
  <c r="J62" i="8" s="1"/>
  <c r="N61" i="8"/>
  <c r="R61" i="8"/>
  <c r="R62" i="8" s="1"/>
  <c r="V61" i="8"/>
  <c r="Z61" i="8"/>
  <c r="Z62" i="8" s="1"/>
  <c r="AD61" i="8"/>
  <c r="G61" i="8"/>
  <c r="K61" i="8"/>
  <c r="K62" i="8" s="1"/>
  <c r="O61" i="8"/>
  <c r="S61" i="8"/>
  <c r="S62" i="8" s="1"/>
  <c r="W61" i="8"/>
  <c r="AA61" i="8"/>
  <c r="AA62" i="8" s="1"/>
  <c r="AE61" i="8"/>
  <c r="D61" i="8"/>
  <c r="D62" i="8" s="1"/>
  <c r="D64" i="8" s="1"/>
  <c r="H61" i="8"/>
  <c r="L61" i="8"/>
  <c r="L62" i="8" s="1"/>
  <c r="P61" i="8"/>
  <c r="T61" i="8"/>
  <c r="T62" i="8" s="1"/>
  <c r="X61" i="8"/>
  <c r="AB61" i="8"/>
  <c r="AB62" i="8" s="1"/>
  <c r="AF61" i="8"/>
  <c r="E61" i="8"/>
  <c r="I61" i="8"/>
  <c r="I62" i="8" s="1"/>
  <c r="M61" i="8"/>
  <c r="Q61" i="8"/>
  <c r="Q62" i="8" s="1"/>
  <c r="U61" i="8"/>
  <c r="Y61" i="8"/>
  <c r="Y62" i="8" s="1"/>
  <c r="AC61" i="8"/>
  <c r="C61" i="8"/>
  <c r="D45" i="8"/>
  <c r="H45" i="8"/>
  <c r="H46" i="8" s="1"/>
  <c r="L45" i="8"/>
  <c r="P45" i="8"/>
  <c r="P46" i="8" s="1"/>
  <c r="T45" i="8"/>
  <c r="X45" i="8"/>
  <c r="X46" i="8" s="1"/>
  <c r="AB45" i="8"/>
  <c r="AF45" i="8"/>
  <c r="AF46" i="8" s="1"/>
  <c r="E45" i="8"/>
  <c r="E46" i="8" s="1"/>
  <c r="I45" i="8"/>
  <c r="M45" i="8"/>
  <c r="M46" i="8" s="1"/>
  <c r="Q45" i="8"/>
  <c r="U45" i="8"/>
  <c r="U46" i="8" s="1"/>
  <c r="Y45" i="8"/>
  <c r="AC45" i="8"/>
  <c r="AC46" i="8" s="1"/>
  <c r="F45" i="8"/>
  <c r="J45" i="8"/>
  <c r="J46" i="8" s="1"/>
  <c r="N45" i="8"/>
  <c r="R45" i="8"/>
  <c r="R46" i="8" s="1"/>
  <c r="V45" i="8"/>
  <c r="Z45" i="8"/>
  <c r="Z46" i="8" s="1"/>
  <c r="AD45" i="8"/>
  <c r="C45" i="8"/>
  <c r="G45" i="8"/>
  <c r="G46" i="8" s="1"/>
  <c r="K45" i="8"/>
  <c r="O45" i="8"/>
  <c r="O46" i="8" s="1"/>
  <c r="S45" i="8"/>
  <c r="W45" i="8"/>
  <c r="W46" i="8" s="1"/>
  <c r="AA45" i="8"/>
  <c r="AE45" i="8"/>
  <c r="AE46" i="8" s="1"/>
  <c r="C29" i="8"/>
  <c r="C30" i="8" s="1"/>
  <c r="C32" i="8" s="1"/>
  <c r="I29" i="8"/>
  <c r="I30" i="8" s="1"/>
  <c r="Q29" i="8"/>
  <c r="W29" i="8"/>
  <c r="AC29" i="8"/>
  <c r="D29" i="8"/>
  <c r="H29" i="8"/>
  <c r="H30" i="8" s="1"/>
  <c r="H32" i="8" s="1"/>
  <c r="L29" i="8"/>
  <c r="P29" i="8"/>
  <c r="P30" i="8" s="1"/>
  <c r="T29" i="8"/>
  <c r="X29" i="8"/>
  <c r="X30" i="8" s="1"/>
  <c r="AB29" i="8"/>
  <c r="AF29" i="8"/>
  <c r="AF30" i="8" s="1"/>
  <c r="K29" i="8"/>
  <c r="S29" i="8"/>
  <c r="S30" i="8" s="1"/>
  <c r="AE29" i="8"/>
  <c r="E29" i="8"/>
  <c r="M29" i="8"/>
  <c r="M30" i="8" s="1"/>
  <c r="U29" i="8"/>
  <c r="AA29" i="8"/>
  <c r="F29" i="8"/>
  <c r="J29" i="8"/>
  <c r="J30" i="8" s="1"/>
  <c r="N29" i="8"/>
  <c r="R29" i="8"/>
  <c r="R30" i="8" s="1"/>
  <c r="V29" i="8"/>
  <c r="Z29" i="8"/>
  <c r="Z30" i="8" s="1"/>
  <c r="AD29" i="8"/>
  <c r="G29" i="8"/>
  <c r="O29" i="8"/>
  <c r="O30" i="8" s="1"/>
  <c r="Y29" i="8"/>
  <c r="Y30" i="8" s="1"/>
  <c r="AF13" i="9"/>
  <c r="AD13" i="9"/>
  <c r="AB13" i="9"/>
  <c r="Z13" i="9"/>
  <c r="X13" i="9"/>
  <c r="V13" i="9"/>
  <c r="T13" i="9"/>
  <c r="R13" i="9"/>
  <c r="P13" i="9"/>
  <c r="N13" i="9"/>
  <c r="L13" i="9"/>
  <c r="J13" i="9"/>
  <c r="H13" i="9"/>
  <c r="F13" i="9"/>
  <c r="D13" i="9"/>
  <c r="AE13" i="9"/>
  <c r="AA13" i="9"/>
  <c r="Y13" i="9"/>
  <c r="U13" i="9"/>
  <c r="S13" i="9"/>
  <c r="O13" i="9"/>
  <c r="K13" i="9"/>
  <c r="I13" i="9"/>
  <c r="E13" i="9"/>
  <c r="AC13" i="9"/>
  <c r="W13" i="9"/>
  <c r="Q13" i="9"/>
  <c r="M13" i="9"/>
  <c r="G13" i="9"/>
  <c r="C13" i="9"/>
  <c r="D29" i="9"/>
  <c r="H29" i="9"/>
  <c r="L29" i="9"/>
  <c r="P29" i="9"/>
  <c r="T29" i="9"/>
  <c r="X29" i="9"/>
  <c r="AB29" i="9"/>
  <c r="AF29" i="9"/>
  <c r="E29" i="9"/>
  <c r="I29" i="9"/>
  <c r="M29" i="9"/>
  <c r="Q29" i="9"/>
  <c r="U29" i="9"/>
  <c r="Y29" i="9"/>
  <c r="C13" i="8"/>
  <c r="E13" i="8"/>
  <c r="G13" i="8"/>
  <c r="I13" i="8"/>
  <c r="K13" i="8"/>
  <c r="M13" i="8"/>
  <c r="O13" i="8"/>
  <c r="Q13" i="8"/>
  <c r="S13" i="8"/>
  <c r="U13" i="8"/>
  <c r="W13" i="8"/>
  <c r="Y13" i="8"/>
  <c r="AA13" i="8"/>
  <c r="AC13" i="8"/>
  <c r="AE13" i="8"/>
  <c r="B45" i="9"/>
  <c r="B46" i="9" s="1"/>
  <c r="B13" i="9"/>
  <c r="B14" i="9" s="1"/>
  <c r="B16" i="9" s="1"/>
  <c r="AE57" i="9"/>
  <c r="AC57" i="9"/>
  <c r="AA57" i="9"/>
  <c r="Y57" i="9"/>
  <c r="W57" i="9"/>
  <c r="U57" i="9"/>
  <c r="S57" i="9"/>
  <c r="Q57" i="9"/>
  <c r="O57" i="9"/>
  <c r="M57" i="9"/>
  <c r="K57" i="9"/>
  <c r="I57" i="9"/>
  <c r="G57" i="9"/>
  <c r="E57" i="9"/>
  <c r="C57" i="9"/>
  <c r="AE41" i="9"/>
  <c r="AC41" i="9"/>
  <c r="AA41" i="9"/>
  <c r="Y41" i="9"/>
  <c r="W41" i="9"/>
  <c r="U41" i="9"/>
  <c r="S41" i="9"/>
  <c r="Q41" i="9"/>
  <c r="O41" i="9"/>
  <c r="M41" i="9"/>
  <c r="K41" i="9"/>
  <c r="I41" i="9"/>
  <c r="G41" i="9"/>
  <c r="E41" i="9"/>
  <c r="C41" i="9"/>
  <c r="AE25" i="9"/>
  <c r="AC25" i="9"/>
  <c r="AA25" i="9"/>
  <c r="Y25" i="9"/>
  <c r="W25" i="9"/>
  <c r="U25" i="9"/>
  <c r="S25" i="9"/>
  <c r="Q25" i="9"/>
  <c r="O25" i="9"/>
  <c r="M25" i="9"/>
  <c r="K25" i="9"/>
  <c r="I25" i="9"/>
  <c r="G25" i="9"/>
  <c r="E25" i="9"/>
  <c r="C25" i="9"/>
  <c r="AE9" i="9"/>
  <c r="AC9" i="9"/>
  <c r="AA9" i="9"/>
  <c r="Y9" i="9"/>
  <c r="W9" i="9"/>
  <c r="U9" i="9"/>
  <c r="S9" i="9"/>
  <c r="Q9" i="9"/>
  <c r="O9" i="9"/>
  <c r="M9" i="9"/>
  <c r="K9" i="9"/>
  <c r="I9" i="9"/>
  <c r="G9" i="9"/>
  <c r="E9" i="9"/>
  <c r="C9" i="9"/>
  <c r="B61" i="9"/>
  <c r="B62" i="9" s="1"/>
  <c r="B29" i="9"/>
  <c r="B30" i="9" s="1"/>
  <c r="B32" i="9" s="1"/>
  <c r="AF57" i="9"/>
  <c r="AD57" i="9"/>
  <c r="AB57" i="9"/>
  <c r="Z57" i="9"/>
  <c r="X57" i="9"/>
  <c r="V57" i="9"/>
  <c r="T57" i="9"/>
  <c r="R57" i="9"/>
  <c r="P57" i="9"/>
  <c r="N57" i="9"/>
  <c r="L57" i="9"/>
  <c r="J57" i="9"/>
  <c r="H57" i="9"/>
  <c r="F57" i="9"/>
  <c r="D57" i="9"/>
  <c r="AF41" i="9"/>
  <c r="AD41" i="9"/>
  <c r="AB41" i="9"/>
  <c r="Z41" i="9"/>
  <c r="X41" i="9"/>
  <c r="V41" i="9"/>
  <c r="T41" i="9"/>
  <c r="R41" i="9"/>
  <c r="P41" i="9"/>
  <c r="N41" i="9"/>
  <c r="L41" i="9"/>
  <c r="J41" i="9"/>
  <c r="H41" i="9"/>
  <c r="F41" i="9"/>
  <c r="D41" i="9"/>
  <c r="AF25" i="9"/>
  <c r="AD25" i="9"/>
  <c r="AB25" i="9"/>
  <c r="Z25" i="9"/>
  <c r="X25" i="9"/>
  <c r="V25" i="9"/>
  <c r="T25" i="9"/>
  <c r="R25" i="9"/>
  <c r="P25" i="9"/>
  <c r="N25" i="9"/>
  <c r="L25" i="9"/>
  <c r="J25" i="9"/>
  <c r="H25" i="9"/>
  <c r="F25" i="9"/>
  <c r="D25" i="9"/>
  <c r="AF9" i="9"/>
  <c r="AD9" i="9"/>
  <c r="AB9" i="9"/>
  <c r="Z9" i="9"/>
  <c r="X9" i="9"/>
  <c r="V9" i="9"/>
  <c r="T9" i="9"/>
  <c r="R9" i="9"/>
  <c r="P9" i="9"/>
  <c r="N9" i="9"/>
  <c r="L9" i="9"/>
  <c r="J9" i="9"/>
  <c r="H9" i="9"/>
  <c r="F9" i="9"/>
  <c r="D9" i="9"/>
  <c r="D61" i="9"/>
  <c r="D62" i="9" s="1"/>
  <c r="H61" i="9"/>
  <c r="L61" i="9"/>
  <c r="L62" i="9" s="1"/>
  <c r="P61" i="9"/>
  <c r="T61" i="9"/>
  <c r="T62" i="9" s="1"/>
  <c r="X61" i="9"/>
  <c r="AB61" i="9"/>
  <c r="AB62" i="9" s="1"/>
  <c r="AF61" i="9"/>
  <c r="C61" i="9"/>
  <c r="C62" i="9" s="1"/>
  <c r="C64" i="9" s="1"/>
  <c r="G61" i="9"/>
  <c r="K61" i="9"/>
  <c r="K62" i="9" s="1"/>
  <c r="O61" i="9"/>
  <c r="S61" i="9"/>
  <c r="S62" i="9" s="1"/>
  <c r="W61" i="9"/>
  <c r="AA61" i="9"/>
  <c r="AA62" i="9" s="1"/>
  <c r="AE61" i="9"/>
  <c r="F61" i="9"/>
  <c r="J61" i="9"/>
  <c r="J62" i="9" s="1"/>
  <c r="N61" i="9"/>
  <c r="R61" i="9"/>
  <c r="R62" i="9" s="1"/>
  <c r="V61" i="9"/>
  <c r="Z61" i="9"/>
  <c r="Z62" i="9" s="1"/>
  <c r="AD61" i="9"/>
  <c r="E61" i="9"/>
  <c r="E62" i="9" s="1"/>
  <c r="I61" i="9"/>
  <c r="M61" i="9"/>
  <c r="M62" i="9" s="1"/>
  <c r="Q61" i="9"/>
  <c r="U61" i="9"/>
  <c r="U62" i="9" s="1"/>
  <c r="Y61" i="9"/>
  <c r="AC61" i="9"/>
  <c r="AC62" i="9" s="1"/>
  <c r="AD45" i="9"/>
  <c r="AD46" i="9" s="1"/>
  <c r="T45" i="9"/>
  <c r="T46" i="9" s="1"/>
  <c r="L45" i="9"/>
  <c r="D45" i="9"/>
  <c r="D46" i="9" s="1"/>
  <c r="AC45" i="9"/>
  <c r="AC46" i="9" s="1"/>
  <c r="W45" i="9"/>
  <c r="W46" i="9" s="1"/>
  <c r="S45" i="9"/>
  <c r="O45" i="9"/>
  <c r="O46" i="9" s="1"/>
  <c r="K45" i="9"/>
  <c r="G45" i="9"/>
  <c r="G46" i="9" s="1"/>
  <c r="C45" i="9"/>
  <c r="AB45" i="9"/>
  <c r="AB46" i="9" s="1"/>
  <c r="V45" i="9"/>
  <c r="V46" i="9" s="1"/>
  <c r="N45" i="9"/>
  <c r="F45" i="9"/>
  <c r="F46" i="9" s="1"/>
  <c r="X45" i="9"/>
  <c r="X46" i="9" s="1"/>
  <c r="P45" i="9"/>
  <c r="H45" i="9"/>
  <c r="H46" i="9" s="1"/>
  <c r="AE45" i="9"/>
  <c r="AA45" i="9"/>
  <c r="AA46" i="9" s="1"/>
  <c r="U45" i="9"/>
  <c r="U46" i="9" s="1"/>
  <c r="Q45" i="9"/>
  <c r="M45" i="9"/>
  <c r="M46" i="9" s="1"/>
  <c r="I45" i="9"/>
  <c r="E45" i="9"/>
  <c r="E46" i="9" s="1"/>
  <c r="AF45" i="9"/>
  <c r="AF46" i="9" s="1"/>
  <c r="Z45" i="9"/>
  <c r="Z46" i="9" s="1"/>
  <c r="R45" i="9"/>
  <c r="J45" i="9"/>
  <c r="J46" i="9" s="1"/>
  <c r="Y45" i="9"/>
  <c r="D13" i="8"/>
  <c r="D14" i="8" s="1"/>
  <c r="D16" i="8" s="1"/>
  <c r="F13" i="8"/>
  <c r="F14" i="8" s="1"/>
  <c r="F16" i="8" s="1"/>
  <c r="H13" i="8"/>
  <c r="J13" i="8"/>
  <c r="J14" i="8" s="1"/>
  <c r="L13" i="8"/>
  <c r="L14" i="8" s="1"/>
  <c r="N13" i="8"/>
  <c r="N14" i="8" s="1"/>
  <c r="P13" i="8"/>
  <c r="P14" i="8" s="1"/>
  <c r="R13" i="8"/>
  <c r="R14" i="8" s="1"/>
  <c r="T13" i="8"/>
  <c r="T14" i="8" s="1"/>
  <c r="V13" i="8"/>
  <c r="V14" i="8" s="1"/>
  <c r="X13" i="8"/>
  <c r="X14" i="8" s="1"/>
  <c r="Z13" i="8"/>
  <c r="Z14" i="8" s="1"/>
  <c r="AB13" i="8"/>
  <c r="AB14" i="8" s="1"/>
  <c r="AD13" i="8"/>
  <c r="AD14" i="8" s="1"/>
  <c r="AF13" i="8"/>
  <c r="AF14" i="8" s="1"/>
  <c r="F29" i="9"/>
  <c r="F30" i="9" s="1"/>
  <c r="J29" i="9"/>
  <c r="N29" i="9"/>
  <c r="N30" i="9" s="1"/>
  <c r="R29" i="9"/>
  <c r="V29" i="9"/>
  <c r="V30" i="9" s="1"/>
  <c r="Z29" i="9"/>
  <c r="AD29" i="9"/>
  <c r="AD30" i="9" s="1"/>
  <c r="C29" i="9"/>
  <c r="C30" i="9" s="1"/>
  <c r="C32" i="9" s="1"/>
  <c r="G29" i="9"/>
  <c r="K29" i="9"/>
  <c r="K30" i="9" s="1"/>
  <c r="O29" i="9"/>
  <c r="S29" i="9"/>
  <c r="S30" i="9" s="1"/>
  <c r="W29" i="9"/>
  <c r="AA29" i="9"/>
  <c r="AA30" i="9" s="1"/>
  <c r="AE29" i="9"/>
  <c r="B64" i="9"/>
  <c r="E64" i="9"/>
  <c r="D64" i="9"/>
  <c r="F24" i="9"/>
  <c r="E8" i="9"/>
  <c r="F8" i="9" s="1"/>
  <c r="E8" i="8"/>
  <c r="F8" i="8" s="1"/>
  <c r="B16" i="8"/>
  <c r="AC30" i="9" l="1"/>
  <c r="AE14" i="8"/>
  <c r="AA14" i="8"/>
  <c r="W14" i="8"/>
  <c r="S14" i="8"/>
  <c r="O14" i="8"/>
  <c r="K14" i="8"/>
  <c r="G14" i="8"/>
  <c r="C14" i="8"/>
  <c r="C16" i="8" s="1"/>
  <c r="AD30" i="8"/>
  <c r="V30" i="8"/>
  <c r="N30" i="8"/>
  <c r="F30" i="8"/>
  <c r="F32" i="8" s="1"/>
  <c r="U30" i="8"/>
  <c r="E30" i="8"/>
  <c r="E32" i="8" s="1"/>
  <c r="AC30" i="8"/>
  <c r="Q30" i="8"/>
  <c r="AA46" i="8"/>
  <c r="S46" i="8"/>
  <c r="K46" i="8"/>
  <c r="C46" i="8"/>
  <c r="C48" i="8" s="1"/>
  <c r="AB46" i="8"/>
  <c r="T46" i="8"/>
  <c r="L46" i="8"/>
  <c r="D46" i="8"/>
  <c r="D48" i="8" s="1"/>
  <c r="AC62" i="8"/>
  <c r="U62" i="8"/>
  <c r="M62" i="8"/>
  <c r="E62" i="8"/>
  <c r="E64" i="8" s="1"/>
  <c r="AD62" i="8"/>
  <c r="V62" i="8"/>
  <c r="N62" i="8"/>
  <c r="F62" i="8"/>
  <c r="F64" i="8" s="1"/>
  <c r="H14" i="8"/>
  <c r="AE30" i="9"/>
  <c r="W30" i="9"/>
  <c r="O30" i="9"/>
  <c r="G30" i="9"/>
  <c r="Y46" i="9"/>
  <c r="R46" i="9"/>
  <c r="I46" i="9"/>
  <c r="I48" i="9" s="1"/>
  <c r="Q46" i="9"/>
  <c r="N46" i="9"/>
  <c r="AE62" i="9"/>
  <c r="W62" i="9"/>
  <c r="O62" i="9"/>
  <c r="G62" i="9"/>
  <c r="G64" i="9" s="1"/>
  <c r="AF62" i="9"/>
  <c r="X62" i="9"/>
  <c r="P62" i="9"/>
  <c r="H62" i="9"/>
  <c r="H64" i="9" s="1"/>
  <c r="Y46" i="8"/>
  <c r="Q46" i="8"/>
  <c r="C62" i="8"/>
  <c r="C64" i="8" s="1"/>
  <c r="AE62" i="8"/>
  <c r="W62" i="8"/>
  <c r="O62" i="8"/>
  <c r="G62" i="8"/>
  <c r="G64" i="8" s="1"/>
  <c r="Z30" i="9"/>
  <c r="R30" i="9"/>
  <c r="J30" i="9"/>
  <c r="AE46" i="9"/>
  <c r="P46" i="9"/>
  <c r="C46" i="9"/>
  <c r="C48" i="9" s="1"/>
  <c r="K46" i="9"/>
  <c r="S46" i="9"/>
  <c r="L46" i="9"/>
  <c r="Y62" i="9"/>
  <c r="Q62" i="9"/>
  <c r="I62" i="9"/>
  <c r="I64" i="9" s="1"/>
  <c r="AD62" i="9"/>
  <c r="V62" i="9"/>
  <c r="N62" i="9"/>
  <c r="F62" i="9"/>
  <c r="F64" i="9" s="1"/>
  <c r="AC14" i="8"/>
  <c r="Y14" i="8"/>
  <c r="U14" i="8"/>
  <c r="Q14" i="8"/>
  <c r="M14" i="8"/>
  <c r="I14" i="8"/>
  <c r="E14" i="8"/>
  <c r="E16" i="8" s="1"/>
  <c r="G30" i="8"/>
  <c r="G32" i="8" s="1"/>
  <c r="AA30" i="8"/>
  <c r="AE30" i="8"/>
  <c r="K30" i="8"/>
  <c r="AB30" i="8"/>
  <c r="T30" i="8"/>
  <c r="L30" i="8"/>
  <c r="D30" i="8"/>
  <c r="D32" i="8" s="1"/>
  <c r="W30" i="8"/>
  <c r="AD46" i="8"/>
  <c r="V46" i="8"/>
  <c r="N46" i="8"/>
  <c r="F46" i="8"/>
  <c r="F48" i="8" s="1"/>
  <c r="I46" i="8"/>
  <c r="AF62" i="8"/>
  <c r="X62" i="8"/>
  <c r="P62" i="8"/>
  <c r="H62" i="8"/>
  <c r="H64" i="8" s="1"/>
  <c r="Y30" i="9"/>
  <c r="Q30" i="9"/>
  <c r="I30" i="9"/>
  <c r="AF30" i="9"/>
  <c r="X30" i="9"/>
  <c r="P30" i="9"/>
  <c r="H30" i="9"/>
  <c r="C14" i="9"/>
  <c r="C16" i="9" s="1"/>
  <c r="M14" i="9"/>
  <c r="W14" i="9"/>
  <c r="E14" i="9"/>
  <c r="E16" i="9" s="1"/>
  <c r="K14" i="9"/>
  <c r="S14" i="9"/>
  <c r="Y14" i="9"/>
  <c r="AE14" i="9"/>
  <c r="F14" i="9"/>
  <c r="F16" i="9" s="1"/>
  <c r="J14" i="9"/>
  <c r="N14" i="9"/>
  <c r="R14" i="9"/>
  <c r="V14" i="9"/>
  <c r="Z14" i="9"/>
  <c r="AD14" i="9"/>
  <c r="U30" i="9"/>
  <c r="M30" i="9"/>
  <c r="E30" i="9"/>
  <c r="E32" i="9" s="1"/>
  <c r="AB30" i="9"/>
  <c r="T30" i="9"/>
  <c r="L30" i="9"/>
  <c r="D30" i="9"/>
  <c r="D32" i="9" s="1"/>
  <c r="G14" i="9"/>
  <c r="Q14" i="9"/>
  <c r="AC14" i="9"/>
  <c r="I14" i="9"/>
  <c r="O14" i="9"/>
  <c r="U14" i="9"/>
  <c r="AA14" i="9"/>
  <c r="D14" i="9"/>
  <c r="D16" i="9" s="1"/>
  <c r="H14" i="9"/>
  <c r="L14" i="9"/>
  <c r="P14" i="9"/>
  <c r="T14" i="9"/>
  <c r="X14" i="9"/>
  <c r="AB14" i="9"/>
  <c r="AF14" i="9"/>
  <c r="B48" i="9"/>
  <c r="B48" i="8"/>
  <c r="E48" i="9"/>
  <c r="F48" i="9"/>
  <c r="G48" i="9"/>
  <c r="H48" i="9"/>
  <c r="D48" i="9"/>
  <c r="G48" i="8"/>
  <c r="E48" i="8"/>
  <c r="H48" i="8"/>
  <c r="G24" i="9"/>
  <c r="F32" i="9"/>
  <c r="G8" i="9"/>
  <c r="G8" i="8"/>
  <c r="G16" i="8" l="1"/>
  <c r="H24" i="9"/>
  <c r="G32" i="9"/>
  <c r="H8" i="9"/>
  <c r="G16" i="9"/>
  <c r="H8" i="8"/>
  <c r="I24" i="9" l="1"/>
  <c r="H32" i="9"/>
  <c r="I8" i="9"/>
  <c r="H16" i="9"/>
  <c r="I8" i="8"/>
  <c r="H16" i="8"/>
  <c r="J24" i="9" l="1"/>
  <c r="I32" i="9"/>
  <c r="J8" i="9"/>
  <c r="I16" i="9"/>
  <c r="J8" i="8"/>
  <c r="K24" i="9" l="1"/>
  <c r="K8" i="9"/>
  <c r="K8" i="8"/>
  <c r="L24" i="9" l="1"/>
  <c r="L8" i="9"/>
  <c r="L8" i="8"/>
  <c r="M24" i="9" l="1"/>
  <c r="M8" i="9"/>
  <c r="M8" i="8"/>
  <c r="N24" i="9" l="1"/>
  <c r="N8" i="9"/>
  <c r="N8" i="8"/>
  <c r="O24" i="9" l="1"/>
  <c r="O8" i="9"/>
  <c r="O8" i="8"/>
  <c r="P24" i="9" l="1"/>
  <c r="P8" i="9"/>
  <c r="P8" i="8"/>
  <c r="Q24" i="9" l="1"/>
  <c r="Q8" i="9"/>
  <c r="Q8" i="8"/>
  <c r="R24" i="9" l="1"/>
  <c r="R8" i="9"/>
  <c r="R8" i="8"/>
  <c r="S24" i="9" l="1"/>
  <c r="S8" i="9"/>
  <c r="S8" i="8"/>
  <c r="T24" i="9" l="1"/>
  <c r="T8" i="9"/>
  <c r="T8" i="8"/>
  <c r="U24" i="9" l="1"/>
  <c r="U8" i="9"/>
  <c r="U8" i="8"/>
  <c r="V24" i="9" l="1"/>
  <c r="V8" i="9"/>
  <c r="V8" i="8"/>
  <c r="W24" i="9" l="1"/>
  <c r="W8" i="9"/>
  <c r="W8" i="8"/>
  <c r="X24" i="9" l="1"/>
  <c r="X8" i="9"/>
  <c r="X8" i="8"/>
  <c r="Y24" i="9" l="1"/>
  <c r="Y8" i="9"/>
  <c r="Y8" i="8"/>
  <c r="Z24" i="9" l="1"/>
  <c r="Z8" i="9"/>
  <c r="Z8" i="8"/>
  <c r="AA24" i="9" l="1"/>
  <c r="AA8" i="9"/>
  <c r="AA8" i="8"/>
  <c r="AB24" i="9" l="1"/>
  <c r="AB8" i="9"/>
  <c r="AB8" i="8"/>
  <c r="AC24" i="9" l="1"/>
  <c r="AC8" i="9"/>
  <c r="AC8" i="8"/>
  <c r="AD24" i="9" l="1"/>
  <c r="AD8" i="9"/>
  <c r="AD8" i="8"/>
  <c r="AE24" i="9" l="1"/>
  <c r="AE8" i="9"/>
  <c r="AE8" i="8"/>
  <c r="AF24" i="9" l="1"/>
  <c r="AF8" i="9"/>
  <c r="AF8" i="8"/>
  <c r="C10" i="12" l="1"/>
  <c r="D10" i="12" s="1"/>
  <c r="E10" i="12" s="1"/>
  <c r="F10" i="12" s="1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Q10" i="12" s="1"/>
  <c r="R10" i="12" s="1"/>
  <c r="S10" i="12" s="1"/>
  <c r="T10" i="12" s="1"/>
  <c r="U10" i="12" s="1"/>
  <c r="V10" i="12" s="1"/>
  <c r="W10" i="12" s="1"/>
  <c r="X10" i="12" s="1"/>
  <c r="Y10" i="12" s="1"/>
  <c r="Z10" i="12" s="1"/>
  <c r="AA10" i="12" s="1"/>
  <c r="AB10" i="12" s="1"/>
  <c r="AC10" i="12" s="1"/>
  <c r="AD10" i="12" s="1"/>
  <c r="AE10" i="12" s="1"/>
  <c r="AF10" i="12" s="1"/>
  <c r="C8" i="12"/>
  <c r="D8" i="12" s="1"/>
  <c r="B3" i="12"/>
  <c r="AL580" i="3"/>
  <c r="AF12" i="12" s="1"/>
  <c r="AK580" i="3"/>
  <c r="AE12" i="12" s="1"/>
  <c r="AE13" i="12" s="1"/>
  <c r="AJ580" i="3"/>
  <c r="AD12" i="12" s="1"/>
  <c r="AI580" i="3"/>
  <c r="AC12" i="12" s="1"/>
  <c r="AC13" i="12" s="1"/>
  <c r="AH580" i="3"/>
  <c r="AB12" i="12" s="1"/>
  <c r="AG580" i="3"/>
  <c r="AA12" i="12" s="1"/>
  <c r="AA13" i="12" s="1"/>
  <c r="AF580" i="3"/>
  <c r="Z12" i="12" s="1"/>
  <c r="AE580" i="3"/>
  <c r="Y12" i="12" s="1"/>
  <c r="Y13" i="12" s="1"/>
  <c r="AD580" i="3"/>
  <c r="X12" i="12" s="1"/>
  <c r="AC580" i="3"/>
  <c r="W12" i="12" s="1"/>
  <c r="W13" i="12" s="1"/>
  <c r="AB580" i="3"/>
  <c r="V12" i="12" s="1"/>
  <c r="AA580" i="3"/>
  <c r="U12" i="12" s="1"/>
  <c r="U13" i="12" s="1"/>
  <c r="Z580" i="3"/>
  <c r="T12" i="12" s="1"/>
  <c r="Y580" i="3"/>
  <c r="S12" i="12" s="1"/>
  <c r="S13" i="12" s="1"/>
  <c r="X580" i="3"/>
  <c r="R12" i="12" s="1"/>
  <c r="W580" i="3"/>
  <c r="Q12" i="12" s="1"/>
  <c r="Q13" i="12" s="1"/>
  <c r="V580" i="3"/>
  <c r="P12" i="12" s="1"/>
  <c r="U580" i="3"/>
  <c r="O12" i="12" s="1"/>
  <c r="O13" i="12" s="1"/>
  <c r="T580" i="3"/>
  <c r="N12" i="12" s="1"/>
  <c r="S580" i="3"/>
  <c r="M12" i="12" s="1"/>
  <c r="M13" i="12" s="1"/>
  <c r="R580" i="3"/>
  <c r="L12" i="12" s="1"/>
  <c r="Q580" i="3"/>
  <c r="K12" i="12" s="1"/>
  <c r="K13" i="12" s="1"/>
  <c r="P580" i="3"/>
  <c r="J12" i="12" s="1"/>
  <c r="O580" i="3"/>
  <c r="I12" i="12" s="1"/>
  <c r="I13" i="12" s="1"/>
  <c r="N580" i="3"/>
  <c r="H12" i="12" s="1"/>
  <c r="M580" i="3"/>
  <c r="G12" i="12" s="1"/>
  <c r="G13" i="12" s="1"/>
  <c r="L580" i="3"/>
  <c r="F12" i="12" s="1"/>
  <c r="K580" i="3"/>
  <c r="E12" i="12" s="1"/>
  <c r="E13" i="12" s="1"/>
  <c r="J580" i="3"/>
  <c r="D12" i="12" s="1"/>
  <c r="I580" i="3"/>
  <c r="C12" i="12" s="1"/>
  <c r="C13" i="12" s="1"/>
  <c r="B568" i="3"/>
  <c r="B45" i="12" l="1"/>
  <c r="B46" i="12" s="1"/>
  <c r="B48" i="12" s="1"/>
  <c r="B13" i="12"/>
  <c r="B14" i="12" s="1"/>
  <c r="B16" i="12" s="1"/>
  <c r="AE57" i="12"/>
  <c r="AC57" i="12"/>
  <c r="AA57" i="12"/>
  <c r="Y57" i="12"/>
  <c r="W57" i="12"/>
  <c r="U57" i="12"/>
  <c r="S57" i="12"/>
  <c r="Q57" i="12"/>
  <c r="O57" i="12"/>
  <c r="M57" i="12"/>
  <c r="K57" i="12"/>
  <c r="I57" i="12"/>
  <c r="G57" i="12"/>
  <c r="E57" i="12"/>
  <c r="C57" i="12"/>
  <c r="AE41" i="12"/>
  <c r="AC41" i="12"/>
  <c r="AA41" i="12"/>
  <c r="Y41" i="12"/>
  <c r="W41" i="12"/>
  <c r="U41" i="12"/>
  <c r="S41" i="12"/>
  <c r="Q41" i="12"/>
  <c r="O41" i="12"/>
  <c r="M41" i="12"/>
  <c r="K41" i="12"/>
  <c r="I41" i="12"/>
  <c r="G41" i="12"/>
  <c r="E41" i="12"/>
  <c r="C41" i="12"/>
  <c r="AE25" i="12"/>
  <c r="AC25" i="12"/>
  <c r="AA25" i="12"/>
  <c r="Y25" i="12"/>
  <c r="W25" i="12"/>
  <c r="U25" i="12"/>
  <c r="S25" i="12"/>
  <c r="Q25" i="12"/>
  <c r="O25" i="12"/>
  <c r="M25" i="12"/>
  <c r="K25" i="12"/>
  <c r="I25" i="12"/>
  <c r="G25" i="12"/>
  <c r="E25" i="12"/>
  <c r="C25" i="12"/>
  <c r="AE9" i="12"/>
  <c r="AE14" i="12" s="1"/>
  <c r="AC9" i="12"/>
  <c r="AC14" i="12" s="1"/>
  <c r="AA9" i="12"/>
  <c r="AA14" i="12" s="1"/>
  <c r="Y9" i="12"/>
  <c r="Y14" i="12" s="1"/>
  <c r="W9" i="12"/>
  <c r="W14" i="12" s="1"/>
  <c r="U9" i="12"/>
  <c r="U14" i="12" s="1"/>
  <c r="S9" i="12"/>
  <c r="S14" i="12" s="1"/>
  <c r="Q9" i="12"/>
  <c r="Q14" i="12" s="1"/>
  <c r="O9" i="12"/>
  <c r="O14" i="12" s="1"/>
  <c r="M9" i="12"/>
  <c r="M14" i="12" s="1"/>
  <c r="K9" i="12"/>
  <c r="K14" i="12" s="1"/>
  <c r="I9" i="12"/>
  <c r="I14" i="12" s="1"/>
  <c r="G9" i="12"/>
  <c r="G14" i="12" s="1"/>
  <c r="E9" i="12"/>
  <c r="E14" i="12" s="1"/>
  <c r="E16" i="12" s="1"/>
  <c r="C9" i="12"/>
  <c r="C14" i="12" s="1"/>
  <c r="C16" i="12" s="1"/>
  <c r="B61" i="12"/>
  <c r="B62" i="12" s="1"/>
  <c r="B64" i="12" s="1"/>
  <c r="B29" i="12"/>
  <c r="B30" i="12" s="1"/>
  <c r="AF57" i="12"/>
  <c r="AD57" i="12"/>
  <c r="AB57" i="12"/>
  <c r="Z57" i="12"/>
  <c r="X57" i="12"/>
  <c r="V57" i="12"/>
  <c r="T57" i="12"/>
  <c r="R57" i="12"/>
  <c r="P57" i="12"/>
  <c r="N57" i="12"/>
  <c r="L57" i="12"/>
  <c r="J57" i="12"/>
  <c r="H57" i="12"/>
  <c r="F57" i="12"/>
  <c r="D57" i="12"/>
  <c r="AF41" i="12"/>
  <c r="AD41" i="12"/>
  <c r="AB41" i="12"/>
  <c r="Z41" i="12"/>
  <c r="X41" i="12"/>
  <c r="V41" i="12"/>
  <c r="T41" i="12"/>
  <c r="R41" i="12"/>
  <c r="P41" i="12"/>
  <c r="N41" i="12"/>
  <c r="L41" i="12"/>
  <c r="J41" i="12"/>
  <c r="H41" i="12"/>
  <c r="F41" i="12"/>
  <c r="D41" i="12"/>
  <c r="AF25" i="12"/>
  <c r="AD25" i="12"/>
  <c r="AB25" i="12"/>
  <c r="Z25" i="12"/>
  <c r="X25" i="12"/>
  <c r="V25" i="12"/>
  <c r="T25" i="12"/>
  <c r="R25" i="12"/>
  <c r="P25" i="12"/>
  <c r="N25" i="12"/>
  <c r="L25" i="12"/>
  <c r="J25" i="12"/>
  <c r="H25" i="12"/>
  <c r="F25" i="12"/>
  <c r="D25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E45" i="12"/>
  <c r="E46" i="12" s="1"/>
  <c r="E48" i="12" s="1"/>
  <c r="I45" i="12"/>
  <c r="M45" i="12"/>
  <c r="M46" i="12" s="1"/>
  <c r="Q45" i="12"/>
  <c r="U45" i="12"/>
  <c r="U46" i="12" s="1"/>
  <c r="Y45" i="12"/>
  <c r="AC45" i="12"/>
  <c r="AC46" i="12" s="1"/>
  <c r="F45" i="12"/>
  <c r="J45" i="12"/>
  <c r="J46" i="12" s="1"/>
  <c r="J48" i="12" s="1"/>
  <c r="N45" i="12"/>
  <c r="R45" i="12"/>
  <c r="R46" i="12" s="1"/>
  <c r="V45" i="12"/>
  <c r="Z45" i="12"/>
  <c r="Z46" i="12" s="1"/>
  <c r="AD45" i="12"/>
  <c r="C45" i="12"/>
  <c r="G45" i="12"/>
  <c r="G46" i="12" s="1"/>
  <c r="G48" i="12" s="1"/>
  <c r="K45" i="12"/>
  <c r="O45" i="12"/>
  <c r="O46" i="12" s="1"/>
  <c r="S45" i="12"/>
  <c r="W45" i="12"/>
  <c r="W46" i="12" s="1"/>
  <c r="AA45" i="12"/>
  <c r="AE45" i="12"/>
  <c r="AE46" i="12" s="1"/>
  <c r="D45" i="12"/>
  <c r="H45" i="12"/>
  <c r="H46" i="12" s="1"/>
  <c r="H48" i="12" s="1"/>
  <c r="L45" i="12"/>
  <c r="P45" i="12"/>
  <c r="P46" i="12" s="1"/>
  <c r="T45" i="12"/>
  <c r="X45" i="12"/>
  <c r="X46" i="12" s="1"/>
  <c r="AB45" i="12"/>
  <c r="AF45" i="12"/>
  <c r="AF46" i="12" s="1"/>
  <c r="D61" i="12"/>
  <c r="D62" i="12" s="1"/>
  <c r="D64" i="12" s="1"/>
  <c r="N61" i="12"/>
  <c r="N62" i="12" s="1"/>
  <c r="E61" i="12"/>
  <c r="I61" i="12"/>
  <c r="I62" i="12" s="1"/>
  <c r="I64" i="12" s="1"/>
  <c r="M61" i="12"/>
  <c r="Q61" i="12"/>
  <c r="Q62" i="12" s="1"/>
  <c r="U61" i="12"/>
  <c r="Y61" i="12"/>
  <c r="Y62" i="12" s="1"/>
  <c r="AC61" i="12"/>
  <c r="F61" i="12"/>
  <c r="F62" i="12" s="1"/>
  <c r="F64" i="12" s="1"/>
  <c r="L61" i="12"/>
  <c r="L62" i="12" s="1"/>
  <c r="L64" i="12" s="1"/>
  <c r="R61" i="12"/>
  <c r="R62" i="12" s="1"/>
  <c r="V61" i="12"/>
  <c r="Z61" i="12"/>
  <c r="Z62" i="12" s="1"/>
  <c r="AD61" i="12"/>
  <c r="H61" i="12"/>
  <c r="C61" i="12"/>
  <c r="C62" i="12" s="1"/>
  <c r="C64" i="12" s="1"/>
  <c r="G61" i="12"/>
  <c r="K61" i="12"/>
  <c r="K62" i="12" s="1"/>
  <c r="K64" i="12" s="1"/>
  <c r="O61" i="12"/>
  <c r="S61" i="12"/>
  <c r="S62" i="12" s="1"/>
  <c r="W61" i="12"/>
  <c r="AA61" i="12"/>
  <c r="AA62" i="12" s="1"/>
  <c r="AE61" i="12"/>
  <c r="J61" i="12"/>
  <c r="P61" i="12"/>
  <c r="T61" i="12"/>
  <c r="T62" i="12" s="1"/>
  <c r="X61" i="12"/>
  <c r="AB61" i="12"/>
  <c r="AB62" i="12" s="1"/>
  <c r="AF61" i="12"/>
  <c r="C29" i="12"/>
  <c r="C30" i="12" s="1"/>
  <c r="G29" i="12"/>
  <c r="K29" i="12"/>
  <c r="K30" i="12" s="1"/>
  <c r="K32" i="12" s="1"/>
  <c r="O29" i="12"/>
  <c r="T29" i="12"/>
  <c r="T30" i="12" s="1"/>
  <c r="X29" i="12"/>
  <c r="AB29" i="12"/>
  <c r="AB30" i="12" s="1"/>
  <c r="AF29" i="12"/>
  <c r="D29" i="12"/>
  <c r="D30" i="12" s="1"/>
  <c r="D32" i="12" s="1"/>
  <c r="H29" i="12"/>
  <c r="L29" i="12"/>
  <c r="L30" i="12" s="1"/>
  <c r="Q29" i="12"/>
  <c r="Q30" i="12" s="1"/>
  <c r="U29" i="12"/>
  <c r="Y29" i="12"/>
  <c r="Y30" i="12" s="1"/>
  <c r="AC29" i="12"/>
  <c r="P29" i="12"/>
  <c r="E29" i="12"/>
  <c r="I29" i="12"/>
  <c r="I30" i="12" s="1"/>
  <c r="I32" i="12" s="1"/>
  <c r="M29" i="12"/>
  <c r="R29" i="12"/>
  <c r="R30" i="12" s="1"/>
  <c r="V29" i="12"/>
  <c r="Z29" i="12"/>
  <c r="Z30" i="12" s="1"/>
  <c r="AD29" i="12"/>
  <c r="F29" i="12"/>
  <c r="F30" i="12" s="1"/>
  <c r="F32" i="12" s="1"/>
  <c r="J29" i="12"/>
  <c r="N29" i="12"/>
  <c r="N30" i="12" s="1"/>
  <c r="S29" i="12"/>
  <c r="S30" i="12" s="1"/>
  <c r="W29" i="12"/>
  <c r="AA29" i="12"/>
  <c r="AA30" i="12" s="1"/>
  <c r="AE29" i="12"/>
  <c r="D13" i="12"/>
  <c r="F13" i="12"/>
  <c r="H13" i="12"/>
  <c r="J13" i="12"/>
  <c r="L13" i="12"/>
  <c r="N13" i="12"/>
  <c r="P13" i="12"/>
  <c r="R13" i="12"/>
  <c r="T13" i="12"/>
  <c r="V13" i="12"/>
  <c r="X13" i="12"/>
  <c r="Z13" i="12"/>
  <c r="AB13" i="12"/>
  <c r="AD13" i="12"/>
  <c r="AF13" i="12"/>
  <c r="B32" i="12"/>
  <c r="C32" i="12"/>
  <c r="L32" i="12"/>
  <c r="E8" i="12"/>
  <c r="F8" i="12" s="1"/>
  <c r="AD14" i="12" l="1"/>
  <c r="Z14" i="12"/>
  <c r="V14" i="12"/>
  <c r="R14" i="12"/>
  <c r="N14" i="12"/>
  <c r="J14" i="12"/>
  <c r="F14" i="12"/>
  <c r="F16" i="12" s="1"/>
  <c r="AE30" i="12"/>
  <c r="W30" i="12"/>
  <c r="P30" i="12"/>
  <c r="H30" i="12"/>
  <c r="H32" i="12" s="1"/>
  <c r="AF30" i="12"/>
  <c r="X30" i="12"/>
  <c r="O30" i="12"/>
  <c r="G30" i="12"/>
  <c r="G32" i="12" s="1"/>
  <c r="AF62" i="12"/>
  <c r="X62" i="12"/>
  <c r="P62" i="12"/>
  <c r="AE62" i="12"/>
  <c r="W62" i="12"/>
  <c r="O62" i="12"/>
  <c r="G62" i="12"/>
  <c r="G64" i="12" s="1"/>
  <c r="H62" i="12"/>
  <c r="H64" i="12" s="1"/>
  <c r="AD46" i="12"/>
  <c r="V46" i="12"/>
  <c r="N46" i="12"/>
  <c r="F46" i="12"/>
  <c r="F48" i="12" s="1"/>
  <c r="Y46" i="12"/>
  <c r="Q46" i="12"/>
  <c r="I46" i="12"/>
  <c r="I48" i="12" s="1"/>
  <c r="AF14" i="12"/>
  <c r="AB14" i="12"/>
  <c r="X14" i="12"/>
  <c r="T14" i="12"/>
  <c r="P14" i="12"/>
  <c r="L14" i="12"/>
  <c r="H14" i="12"/>
  <c r="D14" i="12"/>
  <c r="D16" i="12" s="1"/>
  <c r="J30" i="12"/>
  <c r="J32" i="12" s="1"/>
  <c r="AD30" i="12"/>
  <c r="V30" i="12"/>
  <c r="M30" i="12"/>
  <c r="E30" i="12"/>
  <c r="E32" i="12" s="1"/>
  <c r="AC30" i="12"/>
  <c r="U30" i="12"/>
  <c r="J62" i="12"/>
  <c r="J64" i="12" s="1"/>
  <c r="AD62" i="12"/>
  <c r="V62" i="12"/>
  <c r="AC62" i="12"/>
  <c r="U62" i="12"/>
  <c r="M62" i="12"/>
  <c r="E62" i="12"/>
  <c r="E64" i="12" s="1"/>
  <c r="AB46" i="12"/>
  <c r="T46" i="12"/>
  <c r="L46" i="12"/>
  <c r="L48" i="12" s="1"/>
  <c r="D46" i="12"/>
  <c r="D48" i="12" s="1"/>
  <c r="AA46" i="12"/>
  <c r="S46" i="12"/>
  <c r="K46" i="12"/>
  <c r="K48" i="12" s="1"/>
  <c r="C46" i="12"/>
  <c r="C48" i="12" s="1"/>
  <c r="G8" i="12"/>
  <c r="H8" i="12" l="1"/>
  <c r="G16" i="12"/>
  <c r="I8" i="12" l="1"/>
  <c r="H16" i="12"/>
  <c r="J8" i="12" l="1"/>
  <c r="I16" i="12"/>
  <c r="K8" i="12" l="1"/>
  <c r="J16" i="12"/>
  <c r="L8" i="12" l="1"/>
  <c r="K16" i="12"/>
  <c r="M8" i="12" l="1"/>
  <c r="L16" i="12"/>
  <c r="N8" i="12" l="1"/>
  <c r="O8" i="12" l="1"/>
  <c r="P8" i="12" l="1"/>
  <c r="Q8" i="12" l="1"/>
  <c r="R8" i="12" l="1"/>
  <c r="S8" i="12" l="1"/>
  <c r="T8" i="12" l="1"/>
  <c r="U8" i="12" l="1"/>
  <c r="V8" i="12" l="1"/>
  <c r="W8" i="12" l="1"/>
  <c r="X8" i="12" l="1"/>
  <c r="Y8" i="12" l="1"/>
  <c r="Z8" i="12" l="1"/>
  <c r="AA8" i="12" l="1"/>
  <c r="AB8" i="12" l="1"/>
  <c r="AC8" i="12" l="1"/>
  <c r="AD8" i="12" l="1"/>
  <c r="AE8" i="12" l="1"/>
  <c r="AF8" i="12" l="1"/>
  <c r="AL500" i="3" l="1"/>
  <c r="AF12" i="11" s="1"/>
  <c r="AK500" i="3"/>
  <c r="AE12" i="11" s="1"/>
  <c r="AJ500" i="3"/>
  <c r="AD12" i="11" s="1"/>
  <c r="AI500" i="3"/>
  <c r="AC12" i="11" s="1"/>
  <c r="AH500" i="3"/>
  <c r="AB12" i="11" s="1"/>
  <c r="AG500" i="3"/>
  <c r="AA12" i="11" s="1"/>
  <c r="AF500" i="3"/>
  <c r="Z12" i="11" s="1"/>
  <c r="AE500" i="3"/>
  <c r="Y12" i="11" s="1"/>
  <c r="AD500" i="3"/>
  <c r="X12" i="11" s="1"/>
  <c r="AC500" i="3"/>
  <c r="W12" i="11" s="1"/>
  <c r="AB500" i="3"/>
  <c r="V12" i="11" s="1"/>
  <c r="AA500" i="3"/>
  <c r="U12" i="11" s="1"/>
  <c r="Z500" i="3"/>
  <c r="T12" i="11" s="1"/>
  <c r="Y500" i="3"/>
  <c r="S12" i="11" s="1"/>
  <c r="X500" i="3"/>
  <c r="R12" i="11" s="1"/>
  <c r="W500" i="3"/>
  <c r="Q12" i="11" s="1"/>
  <c r="V500" i="3"/>
  <c r="P12" i="11" s="1"/>
  <c r="U500" i="3"/>
  <c r="O12" i="11" s="1"/>
  <c r="T500" i="3"/>
  <c r="N12" i="11" s="1"/>
  <c r="S500" i="3"/>
  <c r="M12" i="11" s="1"/>
  <c r="R500" i="3"/>
  <c r="L12" i="11" s="1"/>
  <c r="Q500" i="3"/>
  <c r="K12" i="11" s="1"/>
  <c r="P500" i="3"/>
  <c r="J12" i="11" s="1"/>
  <c r="O500" i="3"/>
  <c r="I12" i="11" s="1"/>
  <c r="N500" i="3"/>
  <c r="H12" i="11" s="1"/>
  <c r="M500" i="3"/>
  <c r="G12" i="11" s="1"/>
  <c r="L500" i="3"/>
  <c r="F12" i="11" s="1"/>
  <c r="K500" i="3"/>
  <c r="E12" i="11" s="1"/>
  <c r="J500" i="3"/>
  <c r="D12" i="11" s="1"/>
  <c r="I500" i="3"/>
  <c r="C12" i="11" s="1"/>
  <c r="B489" i="3"/>
  <c r="C10" i="11"/>
  <c r="D10" i="11" s="1"/>
  <c r="E10" i="11" s="1"/>
  <c r="F10" i="11" s="1"/>
  <c r="G10" i="11" s="1"/>
  <c r="H10" i="11" s="1"/>
  <c r="I10" i="11" s="1"/>
  <c r="J10" i="11" s="1"/>
  <c r="K10" i="11" s="1"/>
  <c r="L10" i="11" s="1"/>
  <c r="M10" i="11" s="1"/>
  <c r="N10" i="11" s="1"/>
  <c r="O10" i="11" s="1"/>
  <c r="P10" i="11" s="1"/>
  <c r="Q10" i="11" s="1"/>
  <c r="R10" i="11" s="1"/>
  <c r="S10" i="11" s="1"/>
  <c r="T10" i="11" s="1"/>
  <c r="U10" i="11" s="1"/>
  <c r="V10" i="11" s="1"/>
  <c r="W10" i="11" s="1"/>
  <c r="X10" i="11" s="1"/>
  <c r="Y10" i="11" s="1"/>
  <c r="Z10" i="11" s="1"/>
  <c r="AA10" i="11" s="1"/>
  <c r="AB10" i="11" s="1"/>
  <c r="AC10" i="11" s="1"/>
  <c r="AD10" i="11" s="1"/>
  <c r="AE10" i="11" s="1"/>
  <c r="AF10" i="11" s="1"/>
  <c r="C8" i="11"/>
  <c r="D8" i="11" s="1"/>
  <c r="B3" i="11"/>
  <c r="C26" i="10"/>
  <c r="D26" i="10" s="1"/>
  <c r="E26" i="10" s="1"/>
  <c r="F26" i="10" s="1"/>
  <c r="G26" i="10" s="1"/>
  <c r="H26" i="10" s="1"/>
  <c r="I26" i="10" s="1"/>
  <c r="J26" i="10" s="1"/>
  <c r="K26" i="10" s="1"/>
  <c r="L26" i="10" s="1"/>
  <c r="M26" i="10" s="1"/>
  <c r="N26" i="10" s="1"/>
  <c r="O26" i="10" s="1"/>
  <c r="P26" i="10" s="1"/>
  <c r="Q26" i="10" s="1"/>
  <c r="R26" i="10" s="1"/>
  <c r="S26" i="10" s="1"/>
  <c r="T26" i="10" s="1"/>
  <c r="U26" i="10" s="1"/>
  <c r="V26" i="10" s="1"/>
  <c r="W26" i="10" s="1"/>
  <c r="X26" i="10" s="1"/>
  <c r="Y26" i="10" s="1"/>
  <c r="Z26" i="10" s="1"/>
  <c r="AA26" i="10" s="1"/>
  <c r="AB26" i="10" s="1"/>
  <c r="AC26" i="10" s="1"/>
  <c r="AD26" i="10" s="1"/>
  <c r="AE26" i="10" s="1"/>
  <c r="AF26" i="10" s="1"/>
  <c r="C24" i="10"/>
  <c r="D13" i="11" l="1"/>
  <c r="F13" i="11"/>
  <c r="H13" i="11"/>
  <c r="J13" i="11"/>
  <c r="L13" i="11"/>
  <c r="N13" i="11"/>
  <c r="P13" i="11"/>
  <c r="R13" i="11"/>
  <c r="T13" i="11"/>
  <c r="V13" i="11"/>
  <c r="X13" i="11"/>
  <c r="Z13" i="11"/>
  <c r="AB13" i="11"/>
  <c r="AD13" i="11"/>
  <c r="AF13" i="11"/>
  <c r="B45" i="11"/>
  <c r="B46" i="11" s="1"/>
  <c r="B48" i="11" s="1"/>
  <c r="B13" i="11"/>
  <c r="B14" i="11" s="1"/>
  <c r="AE57" i="11"/>
  <c r="AC57" i="11"/>
  <c r="AA57" i="11"/>
  <c r="Y57" i="11"/>
  <c r="W57" i="11"/>
  <c r="U57" i="11"/>
  <c r="S57" i="11"/>
  <c r="Q57" i="11"/>
  <c r="O57" i="11"/>
  <c r="M57" i="11"/>
  <c r="K57" i="11"/>
  <c r="I57" i="11"/>
  <c r="G57" i="11"/>
  <c r="E57" i="11"/>
  <c r="C57" i="11"/>
  <c r="AE41" i="11"/>
  <c r="AC41" i="11"/>
  <c r="AA41" i="11"/>
  <c r="Y41" i="11"/>
  <c r="W41" i="11"/>
  <c r="U41" i="11"/>
  <c r="S41" i="11"/>
  <c r="Q41" i="11"/>
  <c r="O41" i="11"/>
  <c r="M41" i="11"/>
  <c r="K41" i="11"/>
  <c r="I41" i="11"/>
  <c r="G41" i="11"/>
  <c r="E41" i="11"/>
  <c r="C41" i="11"/>
  <c r="AE25" i="11"/>
  <c r="AC25" i="11"/>
  <c r="AA25" i="11"/>
  <c r="Y25" i="11"/>
  <c r="W25" i="11"/>
  <c r="U25" i="11"/>
  <c r="S25" i="11"/>
  <c r="Q25" i="11"/>
  <c r="O25" i="11"/>
  <c r="M25" i="11"/>
  <c r="K25" i="11"/>
  <c r="I25" i="11"/>
  <c r="G25" i="11"/>
  <c r="E25" i="11"/>
  <c r="C25" i="11"/>
  <c r="AE9" i="11"/>
  <c r="AC9" i="11"/>
  <c r="AA9" i="11"/>
  <c r="Y9" i="11"/>
  <c r="W9" i="11"/>
  <c r="U9" i="11"/>
  <c r="S9" i="11"/>
  <c r="Q9" i="11"/>
  <c r="O9" i="11"/>
  <c r="M9" i="11"/>
  <c r="K9" i="11"/>
  <c r="I9" i="11"/>
  <c r="G9" i="11"/>
  <c r="E9" i="11"/>
  <c r="C9" i="11"/>
  <c r="B61" i="11"/>
  <c r="B62" i="11" s="1"/>
  <c r="B64" i="11" s="1"/>
  <c r="B29" i="11"/>
  <c r="B30" i="11" s="1"/>
  <c r="AF57" i="11"/>
  <c r="AD57" i="11"/>
  <c r="AB57" i="11"/>
  <c r="Z57" i="11"/>
  <c r="X57" i="11"/>
  <c r="V57" i="11"/>
  <c r="T57" i="11"/>
  <c r="R57" i="11"/>
  <c r="P57" i="11"/>
  <c r="N57" i="11"/>
  <c r="L57" i="11"/>
  <c r="J57" i="11"/>
  <c r="H57" i="11"/>
  <c r="F57" i="11"/>
  <c r="D57" i="11"/>
  <c r="AF41" i="11"/>
  <c r="AD41" i="11"/>
  <c r="AB41" i="11"/>
  <c r="Z41" i="11"/>
  <c r="X41" i="11"/>
  <c r="V41" i="11"/>
  <c r="T41" i="11"/>
  <c r="R41" i="11"/>
  <c r="P41" i="11"/>
  <c r="N41" i="11"/>
  <c r="L41" i="11"/>
  <c r="J41" i="11"/>
  <c r="H41" i="11"/>
  <c r="F41" i="11"/>
  <c r="D41" i="11"/>
  <c r="AF25" i="11"/>
  <c r="AD25" i="11"/>
  <c r="AB25" i="11"/>
  <c r="Z25" i="11"/>
  <c r="X25" i="11"/>
  <c r="V25" i="11"/>
  <c r="T25" i="11"/>
  <c r="R25" i="11"/>
  <c r="P25" i="11"/>
  <c r="N25" i="11"/>
  <c r="L25" i="11"/>
  <c r="J25" i="11"/>
  <c r="H25" i="11"/>
  <c r="F25" i="11"/>
  <c r="D25" i="11"/>
  <c r="AF9" i="11"/>
  <c r="AD9" i="11"/>
  <c r="AB9" i="11"/>
  <c r="Z9" i="11"/>
  <c r="X9" i="11"/>
  <c r="V9" i="11"/>
  <c r="T9" i="11"/>
  <c r="R9" i="11"/>
  <c r="P9" i="11"/>
  <c r="N9" i="11"/>
  <c r="L9" i="11"/>
  <c r="J9" i="11"/>
  <c r="H9" i="11"/>
  <c r="F9" i="11"/>
  <c r="D9" i="11"/>
  <c r="C45" i="11"/>
  <c r="C46" i="11" s="1"/>
  <c r="C48" i="11" s="1"/>
  <c r="G45" i="11"/>
  <c r="G46" i="11" s="1"/>
  <c r="G48" i="11" s="1"/>
  <c r="K45" i="11"/>
  <c r="K46" i="11" s="1"/>
  <c r="O45" i="11"/>
  <c r="O46" i="11" s="1"/>
  <c r="S45" i="11"/>
  <c r="S46" i="11" s="1"/>
  <c r="W45" i="11"/>
  <c r="W46" i="11" s="1"/>
  <c r="AA45" i="11"/>
  <c r="AA46" i="11" s="1"/>
  <c r="AE45" i="11"/>
  <c r="AE46" i="11" s="1"/>
  <c r="D45" i="11"/>
  <c r="H45" i="11"/>
  <c r="H46" i="11" s="1"/>
  <c r="H48" i="11" s="1"/>
  <c r="L45" i="11"/>
  <c r="P45" i="11"/>
  <c r="P46" i="11" s="1"/>
  <c r="T45" i="11"/>
  <c r="X45" i="11"/>
  <c r="X46" i="11" s="1"/>
  <c r="AB45" i="11"/>
  <c r="AF45" i="11"/>
  <c r="AF46" i="11" s="1"/>
  <c r="E45" i="11"/>
  <c r="I45" i="11"/>
  <c r="M45" i="11"/>
  <c r="M46" i="11" s="1"/>
  <c r="Q45" i="11"/>
  <c r="U45" i="11"/>
  <c r="U46" i="11" s="1"/>
  <c r="Y45" i="11"/>
  <c r="AC45" i="11"/>
  <c r="AC46" i="11" s="1"/>
  <c r="F45" i="11"/>
  <c r="J45" i="11"/>
  <c r="J46" i="11" s="1"/>
  <c r="J48" i="11" s="1"/>
  <c r="N45" i="11"/>
  <c r="R45" i="11"/>
  <c r="R46" i="11" s="1"/>
  <c r="V45" i="11"/>
  <c r="Z45" i="11"/>
  <c r="Z46" i="11" s="1"/>
  <c r="AD45" i="11"/>
  <c r="C61" i="11"/>
  <c r="C62" i="11" s="1"/>
  <c r="C64" i="11" s="1"/>
  <c r="G61" i="11"/>
  <c r="K61" i="11"/>
  <c r="K62" i="11" s="1"/>
  <c r="O61" i="11"/>
  <c r="S61" i="11"/>
  <c r="S62" i="11" s="1"/>
  <c r="W61" i="11"/>
  <c r="AA61" i="11"/>
  <c r="AA62" i="11" s="1"/>
  <c r="AE61" i="11"/>
  <c r="F61" i="11"/>
  <c r="J61" i="11"/>
  <c r="J62" i="11" s="1"/>
  <c r="J64" i="11" s="1"/>
  <c r="N61" i="11"/>
  <c r="R61" i="11"/>
  <c r="R62" i="11" s="1"/>
  <c r="V61" i="11"/>
  <c r="V62" i="11" s="1"/>
  <c r="Z61" i="11"/>
  <c r="Z62" i="11" s="1"/>
  <c r="AD61" i="11"/>
  <c r="AD62" i="11" s="1"/>
  <c r="D61" i="11"/>
  <c r="T61" i="11"/>
  <c r="T62" i="11" s="1"/>
  <c r="AB61" i="11"/>
  <c r="E61" i="11"/>
  <c r="E62" i="11" s="1"/>
  <c r="E64" i="11" s="1"/>
  <c r="I61" i="11"/>
  <c r="I62" i="11" s="1"/>
  <c r="I64" i="11" s="1"/>
  <c r="M61" i="11"/>
  <c r="M62" i="11" s="1"/>
  <c r="Q61" i="11"/>
  <c r="Q62" i="11" s="1"/>
  <c r="U61" i="11"/>
  <c r="U62" i="11" s="1"/>
  <c r="Y61" i="11"/>
  <c r="Y62" i="11" s="1"/>
  <c r="AC61" i="11"/>
  <c r="AC62" i="11" s="1"/>
  <c r="H61" i="11"/>
  <c r="L61" i="11"/>
  <c r="L62" i="11" s="1"/>
  <c r="P61" i="11"/>
  <c r="X61" i="11"/>
  <c r="X62" i="11" s="1"/>
  <c r="AF61" i="11"/>
  <c r="F29" i="11"/>
  <c r="J29" i="11"/>
  <c r="J30" i="11" s="1"/>
  <c r="J32" i="11" s="1"/>
  <c r="N29" i="11"/>
  <c r="R29" i="11"/>
  <c r="R30" i="11" s="1"/>
  <c r="V29" i="11"/>
  <c r="Z29" i="11"/>
  <c r="Z30" i="11" s="1"/>
  <c r="AD29" i="11"/>
  <c r="E29" i="11"/>
  <c r="E30" i="11" s="1"/>
  <c r="I29" i="11"/>
  <c r="I30" i="11" s="1"/>
  <c r="I32" i="11" s="1"/>
  <c r="M29" i="11"/>
  <c r="M30" i="11" s="1"/>
  <c r="Q29" i="11"/>
  <c r="Q30" i="11" s="1"/>
  <c r="U29" i="11"/>
  <c r="U30" i="11" s="1"/>
  <c r="Y29" i="11"/>
  <c r="Y30" i="11" s="1"/>
  <c r="AC29" i="11"/>
  <c r="AC30" i="11" s="1"/>
  <c r="D29" i="11"/>
  <c r="D30" i="11" s="1"/>
  <c r="D32" i="11" s="1"/>
  <c r="H29" i="11"/>
  <c r="L29" i="11"/>
  <c r="L30" i="11" s="1"/>
  <c r="P29" i="11"/>
  <c r="T29" i="11"/>
  <c r="T30" i="11" s="1"/>
  <c r="X29" i="11"/>
  <c r="AB29" i="11"/>
  <c r="AB30" i="11" s="1"/>
  <c r="AF29" i="11"/>
  <c r="C29" i="11"/>
  <c r="C30" i="11" s="1"/>
  <c r="G29" i="11"/>
  <c r="K29" i="11"/>
  <c r="K30" i="11" s="1"/>
  <c r="O29" i="11"/>
  <c r="S29" i="11"/>
  <c r="S30" i="11" s="1"/>
  <c r="W29" i="11"/>
  <c r="AA29" i="11"/>
  <c r="AA30" i="11" s="1"/>
  <c r="AE29" i="11"/>
  <c r="C13" i="11"/>
  <c r="C14" i="11" s="1"/>
  <c r="E13" i="11"/>
  <c r="G13" i="11"/>
  <c r="G14" i="11" s="1"/>
  <c r="I13" i="11"/>
  <c r="K13" i="11"/>
  <c r="K14" i="11" s="1"/>
  <c r="M13" i="11"/>
  <c r="O13" i="11"/>
  <c r="O14" i="11" s="1"/>
  <c r="Q13" i="11"/>
  <c r="S13" i="11"/>
  <c r="S14" i="11" s="1"/>
  <c r="U13" i="11"/>
  <c r="W13" i="11"/>
  <c r="W14" i="11" s="1"/>
  <c r="Y13" i="11"/>
  <c r="AA13" i="11"/>
  <c r="AA14" i="11" s="1"/>
  <c r="AC13" i="11"/>
  <c r="AE13" i="11"/>
  <c r="AE14" i="11" s="1"/>
  <c r="B32" i="11"/>
  <c r="C32" i="11"/>
  <c r="E32" i="11"/>
  <c r="E8" i="11"/>
  <c r="F8" i="11" s="1"/>
  <c r="B16" i="11"/>
  <c r="D24" i="10"/>
  <c r="E46" i="11" l="1"/>
  <c r="E48" i="11" s="1"/>
  <c r="AC14" i="11"/>
  <c r="Y14" i="11"/>
  <c r="U14" i="11"/>
  <c r="Q14" i="11"/>
  <c r="M14" i="11"/>
  <c r="I14" i="11"/>
  <c r="E14" i="11"/>
  <c r="AE30" i="11"/>
  <c r="W30" i="11"/>
  <c r="O30" i="11"/>
  <c r="G30" i="11"/>
  <c r="G32" i="11" s="1"/>
  <c r="AF30" i="11"/>
  <c r="X30" i="11"/>
  <c r="P30" i="11"/>
  <c r="H30" i="11"/>
  <c r="H32" i="11" s="1"/>
  <c r="AF62" i="11"/>
  <c r="P62" i="11"/>
  <c r="H62" i="11"/>
  <c r="H64" i="11" s="1"/>
  <c r="AB62" i="11"/>
  <c r="D62" i="11"/>
  <c r="D64" i="11" s="1"/>
  <c r="AE62" i="11"/>
  <c r="W62" i="11"/>
  <c r="O62" i="11"/>
  <c r="G62" i="11"/>
  <c r="G64" i="11" s="1"/>
  <c r="AD46" i="11"/>
  <c r="V46" i="11"/>
  <c r="Y46" i="11"/>
  <c r="Q46" i="11"/>
  <c r="I46" i="11"/>
  <c r="I48" i="11" s="1"/>
  <c r="N46" i="11"/>
  <c r="F46" i="11"/>
  <c r="F48" i="11" s="1"/>
  <c r="AD30" i="11"/>
  <c r="V30" i="11"/>
  <c r="N30" i="11"/>
  <c r="F30" i="11"/>
  <c r="F32" i="11" s="1"/>
  <c r="N62" i="11"/>
  <c r="F62" i="11"/>
  <c r="F64" i="11" s="1"/>
  <c r="AB46" i="11"/>
  <c r="T46" i="11"/>
  <c r="L46" i="11"/>
  <c r="D46" i="11"/>
  <c r="D48" i="11" s="1"/>
  <c r="AD14" i="11"/>
  <c r="Z14" i="11"/>
  <c r="V14" i="11"/>
  <c r="R14" i="11"/>
  <c r="N14" i="11"/>
  <c r="J14" i="11"/>
  <c r="F14" i="11"/>
  <c r="AF14" i="11"/>
  <c r="AB14" i="11"/>
  <c r="X14" i="11"/>
  <c r="T14" i="11"/>
  <c r="P14" i="11"/>
  <c r="L14" i="11"/>
  <c r="H14" i="11"/>
  <c r="D14" i="11"/>
  <c r="G8" i="11"/>
  <c r="E24" i="10"/>
  <c r="H8" i="11" l="1"/>
  <c r="F24" i="10"/>
  <c r="I8" i="11" l="1"/>
  <c r="G24" i="10"/>
  <c r="J8" i="11" l="1"/>
  <c r="H24" i="10"/>
  <c r="K8" i="11" l="1"/>
  <c r="I24" i="10"/>
  <c r="L8" i="11" l="1"/>
  <c r="J24" i="10"/>
  <c r="M8" i="11" l="1"/>
  <c r="K24" i="10"/>
  <c r="N8" i="11" l="1"/>
  <c r="L24" i="10"/>
  <c r="O8" i="11" l="1"/>
  <c r="M24" i="10"/>
  <c r="P8" i="11" l="1"/>
  <c r="N24" i="10"/>
  <c r="Q8" i="11" l="1"/>
  <c r="O24" i="10"/>
  <c r="R8" i="11" l="1"/>
  <c r="P24" i="10"/>
  <c r="S8" i="11" l="1"/>
  <c r="Q24" i="10"/>
  <c r="T8" i="11" l="1"/>
  <c r="R24" i="10"/>
  <c r="U8" i="11" l="1"/>
  <c r="S24" i="10"/>
  <c r="V8" i="11" l="1"/>
  <c r="T24" i="10"/>
  <c r="W8" i="11" l="1"/>
  <c r="U24" i="10"/>
  <c r="X8" i="11" l="1"/>
  <c r="V24" i="10"/>
  <c r="Y8" i="11" l="1"/>
  <c r="W24" i="10"/>
  <c r="Z8" i="11" l="1"/>
  <c r="X24" i="10"/>
  <c r="AA8" i="11" l="1"/>
  <c r="Y24" i="10"/>
  <c r="AB8" i="11" l="1"/>
  <c r="Z24" i="10"/>
  <c r="AC8" i="11" l="1"/>
  <c r="AA24" i="10"/>
  <c r="AD8" i="11" l="1"/>
  <c r="AB24" i="10"/>
  <c r="AE8" i="11" l="1"/>
  <c r="AC24" i="10"/>
  <c r="AF8" i="11" l="1"/>
  <c r="AD24" i="10"/>
  <c r="AE24" i="10" l="1"/>
  <c r="AF24" i="10" l="1"/>
  <c r="C2" i="4" l="1"/>
  <c r="I10" i="1"/>
  <c r="H10" i="1"/>
  <c r="G10" i="1"/>
  <c r="F10" i="1"/>
  <c r="E10" i="1"/>
  <c r="D10" i="1"/>
  <c r="C10" i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C10" i="10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B3" i="10"/>
  <c r="A2" i="15"/>
  <c r="A2" i="14"/>
  <c r="A2" i="13"/>
  <c r="A2" i="12"/>
  <c r="A2" i="11"/>
  <c r="A2" i="10"/>
  <c r="A2" i="9"/>
  <c r="A6" i="9" s="1"/>
  <c r="A22" i="9" s="1"/>
  <c r="A38" i="9" s="1"/>
  <c r="A54" i="9" s="1"/>
  <c r="A2" i="8"/>
  <c r="A2" i="6"/>
  <c r="A2" i="5"/>
  <c r="A6" i="8" l="1"/>
  <c r="A54" i="8"/>
  <c r="A22" i="8"/>
  <c r="A38" i="8"/>
  <c r="A6" i="10"/>
  <c r="A54" i="10"/>
  <c r="A38" i="10"/>
  <c r="A22" i="10"/>
  <c r="A22" i="12"/>
  <c r="A38" i="12" s="1"/>
  <c r="A54" i="12" s="1"/>
  <c r="A6" i="12"/>
  <c r="A54" i="14"/>
  <c r="A38" i="14"/>
  <c r="A6" i="14"/>
  <c r="A22" i="14"/>
  <c r="B61" i="10"/>
  <c r="B62" i="10" s="1"/>
  <c r="B64" i="10" s="1"/>
  <c r="B29" i="10"/>
  <c r="B30" i="10" s="1"/>
  <c r="B32" i="10" s="1"/>
  <c r="AF57" i="10"/>
  <c r="AD57" i="10"/>
  <c r="AB57" i="10"/>
  <c r="Z57" i="10"/>
  <c r="X57" i="10"/>
  <c r="V57" i="10"/>
  <c r="T57" i="10"/>
  <c r="R57" i="10"/>
  <c r="P57" i="10"/>
  <c r="N57" i="10"/>
  <c r="L57" i="10"/>
  <c r="J57" i="10"/>
  <c r="H57" i="10"/>
  <c r="F57" i="10"/>
  <c r="D57" i="10"/>
  <c r="AF41" i="10"/>
  <c r="AD41" i="10"/>
  <c r="AB41" i="10"/>
  <c r="Z41" i="10"/>
  <c r="X41" i="10"/>
  <c r="V41" i="10"/>
  <c r="T41" i="10"/>
  <c r="R41" i="10"/>
  <c r="P41" i="10"/>
  <c r="N41" i="10"/>
  <c r="L41" i="10"/>
  <c r="J41" i="10"/>
  <c r="H41" i="10"/>
  <c r="F41" i="10"/>
  <c r="D41" i="10"/>
  <c r="AF25" i="10"/>
  <c r="AD25" i="10"/>
  <c r="AB25" i="10"/>
  <c r="Z25" i="10"/>
  <c r="X25" i="10"/>
  <c r="V25" i="10"/>
  <c r="T25" i="10"/>
  <c r="R25" i="10"/>
  <c r="P25" i="10"/>
  <c r="N25" i="10"/>
  <c r="B45" i="10"/>
  <c r="B46" i="10" s="1"/>
  <c r="B48" i="10" s="1"/>
  <c r="B13" i="10"/>
  <c r="B14" i="10" s="1"/>
  <c r="B16" i="10" s="1"/>
  <c r="AE57" i="10"/>
  <c r="AC57" i="10"/>
  <c r="AA57" i="10"/>
  <c r="Y57" i="10"/>
  <c r="W57" i="10"/>
  <c r="U57" i="10"/>
  <c r="S57" i="10"/>
  <c r="Q57" i="10"/>
  <c r="O57" i="10"/>
  <c r="M57" i="10"/>
  <c r="K57" i="10"/>
  <c r="I57" i="10"/>
  <c r="G57" i="10"/>
  <c r="E57" i="10"/>
  <c r="C57" i="10"/>
  <c r="AE41" i="10"/>
  <c r="AC41" i="10"/>
  <c r="AA41" i="10"/>
  <c r="Y41" i="10"/>
  <c r="W41" i="10"/>
  <c r="U41" i="10"/>
  <c r="S41" i="10"/>
  <c r="Q41" i="10"/>
  <c r="O41" i="10"/>
  <c r="M41" i="10"/>
  <c r="K41" i="10"/>
  <c r="I41" i="10"/>
  <c r="G41" i="10"/>
  <c r="E41" i="10"/>
  <c r="C41" i="10"/>
  <c r="AE25" i="10"/>
  <c r="AC25" i="10"/>
  <c r="AA25" i="10"/>
  <c r="Y25" i="10"/>
  <c r="W25" i="10"/>
  <c r="U25" i="10"/>
  <c r="S25" i="10"/>
  <c r="Q25" i="10"/>
  <c r="O25" i="10"/>
  <c r="M25" i="10"/>
  <c r="K25" i="10"/>
  <c r="I25" i="10"/>
  <c r="G25" i="10"/>
  <c r="E25" i="10"/>
  <c r="C25" i="10"/>
  <c r="AE9" i="10"/>
  <c r="AC9" i="10"/>
  <c r="AA9" i="10"/>
  <c r="Y9" i="10"/>
  <c r="W9" i="10"/>
  <c r="U9" i="10"/>
  <c r="S9" i="10"/>
  <c r="Q9" i="10"/>
  <c r="O9" i="10"/>
  <c r="M9" i="10"/>
  <c r="K9" i="10"/>
  <c r="I9" i="10"/>
  <c r="G9" i="10"/>
  <c r="E9" i="10"/>
  <c r="C9" i="10"/>
  <c r="L25" i="10"/>
  <c r="J25" i="10"/>
  <c r="H25" i="10"/>
  <c r="F25" i="10"/>
  <c r="D25" i="10"/>
  <c r="AF9" i="10"/>
  <c r="AD9" i="10"/>
  <c r="AB9" i="10"/>
  <c r="Z9" i="10"/>
  <c r="X9" i="10"/>
  <c r="V9" i="10"/>
  <c r="T9" i="10"/>
  <c r="R9" i="10"/>
  <c r="P9" i="10"/>
  <c r="N9" i="10"/>
  <c r="L9" i="10"/>
  <c r="J9" i="10"/>
  <c r="H9" i="10"/>
  <c r="F9" i="10"/>
  <c r="D9" i="10"/>
  <c r="C45" i="10"/>
  <c r="I45" i="10"/>
  <c r="I46" i="10" s="1"/>
  <c r="I48" i="10" s="1"/>
  <c r="M45" i="10"/>
  <c r="M46" i="10" s="1"/>
  <c r="Q45" i="10"/>
  <c r="Q46" i="10" s="1"/>
  <c r="U45" i="10"/>
  <c r="U46" i="10" s="1"/>
  <c r="Y45" i="10"/>
  <c r="Y46" i="10" s="1"/>
  <c r="AC45" i="10"/>
  <c r="AC46" i="10" s="1"/>
  <c r="E45" i="10"/>
  <c r="E46" i="10" s="1"/>
  <c r="E48" i="10" s="1"/>
  <c r="F45" i="10"/>
  <c r="F46" i="10" s="1"/>
  <c r="F48" i="10" s="1"/>
  <c r="J45" i="10"/>
  <c r="J46" i="10" s="1"/>
  <c r="J48" i="10" s="1"/>
  <c r="N45" i="10"/>
  <c r="N46" i="10" s="1"/>
  <c r="R45" i="10"/>
  <c r="R46" i="10" s="1"/>
  <c r="V45" i="10"/>
  <c r="V46" i="10" s="1"/>
  <c r="Z45" i="10"/>
  <c r="Z46" i="10" s="1"/>
  <c r="AD45" i="10"/>
  <c r="AD46" i="10" s="1"/>
  <c r="G45" i="10"/>
  <c r="G46" i="10" s="1"/>
  <c r="G48" i="10" s="1"/>
  <c r="K45" i="10"/>
  <c r="O45" i="10"/>
  <c r="O46" i="10" s="1"/>
  <c r="S45" i="10"/>
  <c r="W45" i="10"/>
  <c r="W46" i="10" s="1"/>
  <c r="AA45" i="10"/>
  <c r="AE45" i="10"/>
  <c r="AE46" i="10" s="1"/>
  <c r="D45" i="10"/>
  <c r="H45" i="10"/>
  <c r="H46" i="10" s="1"/>
  <c r="H48" i="10" s="1"/>
  <c r="L45" i="10"/>
  <c r="P45" i="10"/>
  <c r="P46" i="10" s="1"/>
  <c r="T45" i="10"/>
  <c r="X45" i="10"/>
  <c r="X46" i="10" s="1"/>
  <c r="AB45" i="10"/>
  <c r="AF45" i="10"/>
  <c r="AF46" i="10" s="1"/>
  <c r="E61" i="10"/>
  <c r="I61" i="10"/>
  <c r="I62" i="10" s="1"/>
  <c r="I64" i="10" s="1"/>
  <c r="M61" i="10"/>
  <c r="Q61" i="10"/>
  <c r="Q62" i="10" s="1"/>
  <c r="U61" i="10"/>
  <c r="Y61" i="10"/>
  <c r="Y62" i="10" s="1"/>
  <c r="AC61" i="10"/>
  <c r="F61" i="10"/>
  <c r="F62" i="10" s="1"/>
  <c r="F64" i="10" s="1"/>
  <c r="J61" i="10"/>
  <c r="N61" i="10"/>
  <c r="N62" i="10" s="1"/>
  <c r="R61" i="10"/>
  <c r="V61" i="10"/>
  <c r="V62" i="10" s="1"/>
  <c r="Z61" i="10"/>
  <c r="AD61" i="10"/>
  <c r="AD62" i="10" s="1"/>
  <c r="G61" i="10"/>
  <c r="G62" i="10" s="1"/>
  <c r="G64" i="10" s="1"/>
  <c r="K61" i="10"/>
  <c r="K62" i="10" s="1"/>
  <c r="O61" i="10"/>
  <c r="O62" i="10" s="1"/>
  <c r="S61" i="10"/>
  <c r="S62" i="10" s="1"/>
  <c r="W61" i="10"/>
  <c r="W62" i="10" s="1"/>
  <c r="AA61" i="10"/>
  <c r="AA62" i="10" s="1"/>
  <c r="AE61" i="10"/>
  <c r="AE62" i="10" s="1"/>
  <c r="D61" i="10"/>
  <c r="D62" i="10" s="1"/>
  <c r="D64" i="10" s="1"/>
  <c r="H61" i="10"/>
  <c r="H62" i="10" s="1"/>
  <c r="H64" i="10" s="1"/>
  <c r="L61" i="10"/>
  <c r="L62" i="10" s="1"/>
  <c r="P61" i="10"/>
  <c r="P62" i="10" s="1"/>
  <c r="T61" i="10"/>
  <c r="T62" i="10" s="1"/>
  <c r="X61" i="10"/>
  <c r="X62" i="10" s="1"/>
  <c r="AB61" i="10"/>
  <c r="AB62" i="10" s="1"/>
  <c r="AF61" i="10"/>
  <c r="AF62" i="10" s="1"/>
  <c r="C61" i="10"/>
  <c r="C62" i="10" s="1"/>
  <c r="C64" i="10" s="1"/>
  <c r="C29" i="10"/>
  <c r="C30" i="10" s="1"/>
  <c r="AD29" i="10"/>
  <c r="AD30" i="10" s="1"/>
  <c r="V29" i="10"/>
  <c r="N29" i="10"/>
  <c r="N30" i="10" s="1"/>
  <c r="F29" i="10"/>
  <c r="AE29" i="10"/>
  <c r="AE30" i="10" s="1"/>
  <c r="W29" i="10"/>
  <c r="W30" i="10" s="1"/>
  <c r="O29" i="10"/>
  <c r="O30" i="10" s="1"/>
  <c r="G29" i="10"/>
  <c r="G30" i="10" s="1"/>
  <c r="AB29" i="10"/>
  <c r="AB30" i="10" s="1"/>
  <c r="T29" i="10"/>
  <c r="T30" i="10" s="1"/>
  <c r="L29" i="10"/>
  <c r="L30" i="10" s="1"/>
  <c r="D29" i="10"/>
  <c r="D30" i="10" s="1"/>
  <c r="Y29" i="10"/>
  <c r="Y30" i="10" s="1"/>
  <c r="Q29" i="10"/>
  <c r="I29" i="10"/>
  <c r="I30" i="10" s="1"/>
  <c r="I32" i="10" s="1"/>
  <c r="Z29" i="10"/>
  <c r="R29" i="10"/>
  <c r="R30" i="10" s="1"/>
  <c r="J29" i="10"/>
  <c r="AA29" i="10"/>
  <c r="AA30" i="10" s="1"/>
  <c r="S29" i="10"/>
  <c r="S30" i="10" s="1"/>
  <c r="K29" i="10"/>
  <c r="K30" i="10" s="1"/>
  <c r="AF29" i="10"/>
  <c r="AF30" i="10" s="1"/>
  <c r="X29" i="10"/>
  <c r="X30" i="10" s="1"/>
  <c r="P29" i="10"/>
  <c r="P30" i="10" s="1"/>
  <c r="H29" i="10"/>
  <c r="H30" i="10" s="1"/>
  <c r="H32" i="10" s="1"/>
  <c r="AC29" i="10"/>
  <c r="U29" i="10"/>
  <c r="U30" i="10" s="1"/>
  <c r="M29" i="10"/>
  <c r="E29" i="10"/>
  <c r="E30" i="10" s="1"/>
  <c r="E32" i="10" s="1"/>
  <c r="A6" i="11"/>
  <c r="A54" i="11"/>
  <c r="A38" i="11"/>
  <c r="A22" i="11"/>
  <c r="A54" i="13"/>
  <c r="A22" i="13"/>
  <c r="A38" i="13"/>
  <c r="A6" i="13"/>
  <c r="A6" i="15"/>
  <c r="A38" i="15"/>
  <c r="A22" i="15"/>
  <c r="A54" i="15"/>
  <c r="A54" i="5"/>
  <c r="A38" i="5"/>
  <c r="A6" i="5"/>
  <c r="A22" i="5"/>
  <c r="A54" i="6"/>
  <c r="A38" i="6"/>
  <c r="A6" i="6"/>
  <c r="A22" i="6"/>
  <c r="C32" i="10"/>
  <c r="G32" i="10"/>
  <c r="D32" i="10"/>
  <c r="G28" i="4"/>
  <c r="G30" i="4" s="1"/>
  <c r="G21" i="4"/>
  <c r="G23" i="4" s="1"/>
  <c r="C28" i="4"/>
  <c r="C30" i="4" s="1"/>
  <c r="C21" i="4"/>
  <c r="C23" i="4" s="1"/>
  <c r="C37" i="4"/>
  <c r="M30" i="10" l="1"/>
  <c r="AC30" i="10"/>
  <c r="J30" i="10"/>
  <c r="J32" i="10" s="1"/>
  <c r="Z30" i="10"/>
  <c r="Q30" i="10"/>
  <c r="F30" i="10"/>
  <c r="F32" i="10" s="1"/>
  <c r="V30" i="10"/>
  <c r="Z62" i="10"/>
  <c r="R62" i="10"/>
  <c r="J62" i="10"/>
  <c r="J64" i="10" s="1"/>
  <c r="AC62" i="10"/>
  <c r="U62" i="10"/>
  <c r="M62" i="10"/>
  <c r="E62" i="10"/>
  <c r="E64" i="10" s="1"/>
  <c r="AB46" i="10"/>
  <c r="T46" i="10"/>
  <c r="L46" i="10"/>
  <c r="D46" i="10"/>
  <c r="D48" i="10" s="1"/>
  <c r="AA46" i="10"/>
  <c r="S46" i="10"/>
  <c r="K46" i="10"/>
  <c r="C46" i="10"/>
  <c r="C48" i="10" s="1"/>
  <c r="C32" i="4"/>
  <c r="C6" i="4" s="1"/>
  <c r="G49" i="4"/>
  <c r="G51" i="4" s="1"/>
  <c r="G42" i="4"/>
  <c r="G44" i="4" s="1"/>
  <c r="C49" i="4"/>
  <c r="C51" i="4" s="1"/>
  <c r="C42" i="4"/>
  <c r="C44" i="4" s="1"/>
  <c r="G32" i="4"/>
  <c r="C58" i="4"/>
  <c r="D6" i="4" l="1"/>
  <c r="M17" i="10" s="1"/>
  <c r="N17" i="10" s="1"/>
  <c r="O17" i="10" s="1"/>
  <c r="P17" i="10" s="1"/>
  <c r="Q17" i="10" s="1"/>
  <c r="R17" i="10" s="1"/>
  <c r="S17" i="10" s="1"/>
  <c r="T17" i="10" s="1"/>
  <c r="U17" i="10" s="1"/>
  <c r="V17" i="10" s="1"/>
  <c r="W17" i="10" s="1"/>
  <c r="X17" i="10" s="1"/>
  <c r="Y17" i="10" s="1"/>
  <c r="Z17" i="10" s="1"/>
  <c r="AA17" i="10" s="1"/>
  <c r="AB17" i="10" s="1"/>
  <c r="AC17" i="10" s="1"/>
  <c r="AD17" i="10" s="1"/>
  <c r="AE17" i="10" s="1"/>
  <c r="AF17" i="10" s="1"/>
  <c r="K17" i="10"/>
  <c r="J65" i="9"/>
  <c r="J49" i="9"/>
  <c r="J33" i="9"/>
  <c r="J17" i="9"/>
  <c r="M49" i="12"/>
  <c r="K49" i="11"/>
  <c r="M65" i="12"/>
  <c r="K65" i="11"/>
  <c r="K49" i="10"/>
  <c r="I65" i="8"/>
  <c r="K65" i="10"/>
  <c r="L65" i="10" s="1"/>
  <c r="I49" i="8"/>
  <c r="K33" i="11"/>
  <c r="M33" i="12"/>
  <c r="I33" i="8"/>
  <c r="K33" i="10"/>
  <c r="L33" i="10" s="1"/>
  <c r="I17" i="8"/>
  <c r="M17" i="12"/>
  <c r="K17" i="11"/>
  <c r="L17" i="10"/>
  <c r="C70" i="4"/>
  <c r="C72" i="4" s="1"/>
  <c r="C63" i="4"/>
  <c r="C65" i="4" s="1"/>
  <c r="G53" i="4"/>
  <c r="C79" i="4"/>
  <c r="C53" i="4"/>
  <c r="C7" i="4" s="1"/>
  <c r="O17" i="12" l="1"/>
  <c r="P17" i="12" s="1"/>
  <c r="Q17" i="12" s="1"/>
  <c r="R17" i="12" s="1"/>
  <c r="S17" i="12" s="1"/>
  <c r="T17" i="12" s="1"/>
  <c r="U17" i="12" s="1"/>
  <c r="V17" i="12" s="1"/>
  <c r="W17" i="12" s="1"/>
  <c r="X17" i="12" s="1"/>
  <c r="Y17" i="12" s="1"/>
  <c r="Z17" i="12" s="1"/>
  <c r="AA17" i="12" s="1"/>
  <c r="AB17" i="12" s="1"/>
  <c r="AC17" i="12" s="1"/>
  <c r="AD17" i="12" s="1"/>
  <c r="AE17" i="12" s="1"/>
  <c r="AF17" i="12" s="1"/>
  <c r="K65" i="8"/>
  <c r="L65" i="8" s="1"/>
  <c r="M65" i="8" s="1"/>
  <c r="N65" i="8" s="1"/>
  <c r="O65" i="8" s="1"/>
  <c r="P65" i="8" s="1"/>
  <c r="Q65" i="8" s="1"/>
  <c r="R65" i="8" s="1"/>
  <c r="S65" i="8" s="1"/>
  <c r="T65" i="8" s="1"/>
  <c r="U65" i="8" s="1"/>
  <c r="V65" i="8" s="1"/>
  <c r="W65" i="8" s="1"/>
  <c r="X65" i="8" s="1"/>
  <c r="Y65" i="8" s="1"/>
  <c r="Z65" i="8" s="1"/>
  <c r="AA65" i="8" s="1"/>
  <c r="AB65" i="8" s="1"/>
  <c r="AC65" i="8" s="1"/>
  <c r="AD65" i="8" s="1"/>
  <c r="AE65" i="8" s="1"/>
  <c r="AF65" i="8" s="1"/>
  <c r="M33" i="10"/>
  <c r="N33" i="10" s="1"/>
  <c r="O33" i="10" s="1"/>
  <c r="P33" i="10" s="1"/>
  <c r="Q33" i="10" s="1"/>
  <c r="R33" i="10" s="1"/>
  <c r="S33" i="10" s="1"/>
  <c r="T33" i="10" s="1"/>
  <c r="U33" i="10" s="1"/>
  <c r="V33" i="10" s="1"/>
  <c r="W33" i="10" s="1"/>
  <c r="X33" i="10" s="1"/>
  <c r="Y33" i="10" s="1"/>
  <c r="Z33" i="10" s="1"/>
  <c r="AA33" i="10" s="1"/>
  <c r="AB33" i="10" s="1"/>
  <c r="AC33" i="10" s="1"/>
  <c r="AD33" i="10" s="1"/>
  <c r="AE33" i="10" s="1"/>
  <c r="AF33" i="10" s="1"/>
  <c r="O65" i="12"/>
  <c r="P65" i="12" s="1"/>
  <c r="Q65" i="12" s="1"/>
  <c r="R65" i="12" s="1"/>
  <c r="S65" i="12" s="1"/>
  <c r="T65" i="12" s="1"/>
  <c r="U65" i="12" s="1"/>
  <c r="V65" i="12" s="1"/>
  <c r="W65" i="12" s="1"/>
  <c r="X65" i="12" s="1"/>
  <c r="Y65" i="12" s="1"/>
  <c r="Z65" i="12" s="1"/>
  <c r="AA65" i="12" s="1"/>
  <c r="AB65" i="12" s="1"/>
  <c r="AC65" i="12" s="1"/>
  <c r="AD65" i="12" s="1"/>
  <c r="AE65" i="12" s="1"/>
  <c r="AF65" i="12" s="1"/>
  <c r="K17" i="8"/>
  <c r="L17" i="8" s="1"/>
  <c r="O33" i="12"/>
  <c r="P33" i="12" s="1"/>
  <c r="Q33" i="12" s="1"/>
  <c r="R33" i="12" s="1"/>
  <c r="S33" i="12" s="1"/>
  <c r="T33" i="12" s="1"/>
  <c r="U33" i="12" s="1"/>
  <c r="V33" i="12" s="1"/>
  <c r="W33" i="12" s="1"/>
  <c r="X33" i="12" s="1"/>
  <c r="Y33" i="12" s="1"/>
  <c r="Z33" i="12" s="1"/>
  <c r="AA33" i="12" s="1"/>
  <c r="AB33" i="12" s="1"/>
  <c r="AC33" i="12" s="1"/>
  <c r="AD33" i="12" s="1"/>
  <c r="AE33" i="12" s="1"/>
  <c r="AF33" i="12" s="1"/>
  <c r="M65" i="10"/>
  <c r="N65" i="10" s="1"/>
  <c r="O65" i="10" s="1"/>
  <c r="P65" i="10" s="1"/>
  <c r="Q65" i="10" s="1"/>
  <c r="R65" i="10" s="1"/>
  <c r="S65" i="10" s="1"/>
  <c r="T65" i="10" s="1"/>
  <c r="U65" i="10" s="1"/>
  <c r="V65" i="10" s="1"/>
  <c r="W65" i="10" s="1"/>
  <c r="X65" i="10" s="1"/>
  <c r="Y65" i="10" s="1"/>
  <c r="Z65" i="10" s="1"/>
  <c r="AA65" i="10" s="1"/>
  <c r="AB65" i="10" s="1"/>
  <c r="AC65" i="10" s="1"/>
  <c r="AD65" i="10" s="1"/>
  <c r="AE65" i="10" s="1"/>
  <c r="AF65" i="10" s="1"/>
  <c r="O49" i="12"/>
  <c r="P49" i="12" s="1"/>
  <c r="Q49" i="12" s="1"/>
  <c r="R49" i="12" s="1"/>
  <c r="S49" i="12" s="1"/>
  <c r="T49" i="12" s="1"/>
  <c r="U49" i="12" s="1"/>
  <c r="V49" i="12" s="1"/>
  <c r="W49" i="12" s="1"/>
  <c r="X49" i="12" s="1"/>
  <c r="Y49" i="12" s="1"/>
  <c r="Z49" i="12" s="1"/>
  <c r="AA49" i="12" s="1"/>
  <c r="AB49" i="12" s="1"/>
  <c r="AC49" i="12" s="1"/>
  <c r="AD49" i="12" s="1"/>
  <c r="AE49" i="12" s="1"/>
  <c r="AF49" i="12" s="1"/>
  <c r="K33" i="9"/>
  <c r="L33" i="9" s="1"/>
  <c r="M33" i="9" s="1"/>
  <c r="N33" i="9" s="1"/>
  <c r="O33" i="9" s="1"/>
  <c r="P33" i="9" s="1"/>
  <c r="Q33" i="9" s="1"/>
  <c r="R33" i="9" s="1"/>
  <c r="S33" i="9" s="1"/>
  <c r="T33" i="9" s="1"/>
  <c r="U33" i="9" s="1"/>
  <c r="V33" i="9" s="1"/>
  <c r="W33" i="9" s="1"/>
  <c r="X33" i="9" s="1"/>
  <c r="Y33" i="9" s="1"/>
  <c r="Z33" i="9" s="1"/>
  <c r="AA33" i="9" s="1"/>
  <c r="AB33" i="9" s="1"/>
  <c r="AC33" i="9" s="1"/>
  <c r="AD33" i="9" s="1"/>
  <c r="AE33" i="9" s="1"/>
  <c r="AF33" i="9" s="1"/>
  <c r="K65" i="9"/>
  <c r="L65" i="9" s="1"/>
  <c r="M65" i="9" s="1"/>
  <c r="N65" i="9" s="1"/>
  <c r="O65" i="9" s="1"/>
  <c r="P65" i="9" s="1"/>
  <c r="Q65" i="9" s="1"/>
  <c r="R65" i="9" s="1"/>
  <c r="S65" i="9" s="1"/>
  <c r="T65" i="9" s="1"/>
  <c r="U65" i="9" s="1"/>
  <c r="V65" i="9" s="1"/>
  <c r="W65" i="9" s="1"/>
  <c r="X65" i="9" s="1"/>
  <c r="Y65" i="9" s="1"/>
  <c r="Z65" i="9" s="1"/>
  <c r="AA65" i="9" s="1"/>
  <c r="AB65" i="9" s="1"/>
  <c r="AC65" i="9" s="1"/>
  <c r="AD65" i="9" s="1"/>
  <c r="AE65" i="9" s="1"/>
  <c r="AF65" i="9" s="1"/>
  <c r="O17" i="11"/>
  <c r="M17" i="8"/>
  <c r="N17" i="8" s="1"/>
  <c r="O17" i="8" s="1"/>
  <c r="P17" i="8" s="1"/>
  <c r="Q17" i="8" s="1"/>
  <c r="R17" i="8" s="1"/>
  <c r="S17" i="8" s="1"/>
  <c r="T17" i="8" s="1"/>
  <c r="U17" i="8" s="1"/>
  <c r="V17" i="8" s="1"/>
  <c r="W17" i="8" s="1"/>
  <c r="X17" i="8" s="1"/>
  <c r="Y17" i="8" s="1"/>
  <c r="Z17" i="8" s="1"/>
  <c r="AA17" i="8" s="1"/>
  <c r="AB17" i="8" s="1"/>
  <c r="AC17" i="8" s="1"/>
  <c r="AD17" i="8" s="1"/>
  <c r="AE17" i="8" s="1"/>
  <c r="AF17" i="8" s="1"/>
  <c r="K33" i="8"/>
  <c r="L33" i="8" s="1"/>
  <c r="M33" i="8" s="1"/>
  <c r="N33" i="8" s="1"/>
  <c r="O33" i="8" s="1"/>
  <c r="P33" i="8" s="1"/>
  <c r="Q33" i="8" s="1"/>
  <c r="R33" i="8" s="1"/>
  <c r="S33" i="8" s="1"/>
  <c r="T33" i="8" s="1"/>
  <c r="U33" i="8" s="1"/>
  <c r="V33" i="8" s="1"/>
  <c r="W33" i="8" s="1"/>
  <c r="X33" i="8" s="1"/>
  <c r="Y33" i="8" s="1"/>
  <c r="Z33" i="8" s="1"/>
  <c r="AA33" i="8" s="1"/>
  <c r="AB33" i="8" s="1"/>
  <c r="AC33" i="8" s="1"/>
  <c r="AD33" i="8" s="1"/>
  <c r="AE33" i="8" s="1"/>
  <c r="AF33" i="8" s="1"/>
  <c r="O33" i="11"/>
  <c r="P33" i="11" s="1"/>
  <c r="Q33" i="11" s="1"/>
  <c r="R33" i="11" s="1"/>
  <c r="S33" i="11" s="1"/>
  <c r="T33" i="11" s="1"/>
  <c r="U33" i="11" s="1"/>
  <c r="V33" i="11" s="1"/>
  <c r="W33" i="11" s="1"/>
  <c r="X33" i="11" s="1"/>
  <c r="Y33" i="11" s="1"/>
  <c r="Z33" i="11" s="1"/>
  <c r="AA33" i="11" s="1"/>
  <c r="AB33" i="11" s="1"/>
  <c r="AC33" i="11" s="1"/>
  <c r="AD33" i="11" s="1"/>
  <c r="AE33" i="11" s="1"/>
  <c r="AF33" i="11" s="1"/>
  <c r="K49" i="8"/>
  <c r="L49" i="8" s="1"/>
  <c r="M49" i="8" s="1"/>
  <c r="N49" i="8" s="1"/>
  <c r="O49" i="8" s="1"/>
  <c r="P49" i="8" s="1"/>
  <c r="Q49" i="8" s="1"/>
  <c r="R49" i="8" s="1"/>
  <c r="S49" i="8" s="1"/>
  <c r="T49" i="8" s="1"/>
  <c r="U49" i="8" s="1"/>
  <c r="V49" i="8" s="1"/>
  <c r="W49" i="8" s="1"/>
  <c r="X49" i="8" s="1"/>
  <c r="Y49" i="8" s="1"/>
  <c r="Z49" i="8" s="1"/>
  <c r="AA49" i="8" s="1"/>
  <c r="AB49" i="8" s="1"/>
  <c r="AC49" i="8" s="1"/>
  <c r="AD49" i="8" s="1"/>
  <c r="AE49" i="8" s="1"/>
  <c r="AF49" i="8" s="1"/>
  <c r="M49" i="10"/>
  <c r="N49" i="10" s="1"/>
  <c r="O49" i="10" s="1"/>
  <c r="P49" i="10" s="1"/>
  <c r="Q49" i="10" s="1"/>
  <c r="R49" i="10" s="1"/>
  <c r="S49" i="10" s="1"/>
  <c r="T49" i="10" s="1"/>
  <c r="U49" i="10" s="1"/>
  <c r="V49" i="10" s="1"/>
  <c r="W49" i="10" s="1"/>
  <c r="X49" i="10" s="1"/>
  <c r="Y49" i="10" s="1"/>
  <c r="Z49" i="10" s="1"/>
  <c r="AA49" i="10" s="1"/>
  <c r="AB49" i="10" s="1"/>
  <c r="AC49" i="10" s="1"/>
  <c r="AD49" i="10" s="1"/>
  <c r="AE49" i="10" s="1"/>
  <c r="AF49" i="10" s="1"/>
  <c r="O65" i="11"/>
  <c r="P65" i="11" s="1"/>
  <c r="Q65" i="11" s="1"/>
  <c r="R65" i="11" s="1"/>
  <c r="S65" i="11" s="1"/>
  <c r="T65" i="11" s="1"/>
  <c r="U65" i="11" s="1"/>
  <c r="V65" i="11" s="1"/>
  <c r="W65" i="11" s="1"/>
  <c r="X65" i="11" s="1"/>
  <c r="Y65" i="11" s="1"/>
  <c r="Z65" i="11" s="1"/>
  <c r="AA65" i="11" s="1"/>
  <c r="AB65" i="11" s="1"/>
  <c r="AC65" i="11" s="1"/>
  <c r="AD65" i="11" s="1"/>
  <c r="AE65" i="11" s="1"/>
  <c r="AF65" i="11" s="1"/>
  <c r="O49" i="11"/>
  <c r="P49" i="11" s="1"/>
  <c r="Q49" i="11" s="1"/>
  <c r="R49" i="11" s="1"/>
  <c r="S49" i="11" s="1"/>
  <c r="T49" i="11" s="1"/>
  <c r="U49" i="11" s="1"/>
  <c r="V49" i="11" s="1"/>
  <c r="W49" i="11" s="1"/>
  <c r="X49" i="11" s="1"/>
  <c r="Y49" i="11" s="1"/>
  <c r="Z49" i="11" s="1"/>
  <c r="AA49" i="11" s="1"/>
  <c r="AB49" i="11" s="1"/>
  <c r="AC49" i="11" s="1"/>
  <c r="AD49" i="11" s="1"/>
  <c r="AE49" i="11" s="1"/>
  <c r="AF49" i="11" s="1"/>
  <c r="K17" i="9"/>
  <c r="L17" i="9" s="1"/>
  <c r="M17" i="9" s="1"/>
  <c r="N17" i="9" s="1"/>
  <c r="O17" i="9" s="1"/>
  <c r="P17" i="9" s="1"/>
  <c r="Q17" i="9" s="1"/>
  <c r="R17" i="9" s="1"/>
  <c r="S17" i="9" s="1"/>
  <c r="T17" i="9" s="1"/>
  <c r="U17" i="9" s="1"/>
  <c r="V17" i="9" s="1"/>
  <c r="W17" i="9" s="1"/>
  <c r="X17" i="9" s="1"/>
  <c r="Y17" i="9" s="1"/>
  <c r="Z17" i="9" s="1"/>
  <c r="AA17" i="9" s="1"/>
  <c r="AB17" i="9" s="1"/>
  <c r="AC17" i="9" s="1"/>
  <c r="AD17" i="9" s="1"/>
  <c r="AE17" i="9" s="1"/>
  <c r="AF17" i="9" s="1"/>
  <c r="K49" i="9"/>
  <c r="L49" i="9" s="1"/>
  <c r="M49" i="9" s="1"/>
  <c r="N49" i="9" s="1"/>
  <c r="O49" i="9" s="1"/>
  <c r="P49" i="9" s="1"/>
  <c r="Q49" i="9" s="1"/>
  <c r="R49" i="9" s="1"/>
  <c r="S49" i="9" s="1"/>
  <c r="T49" i="9" s="1"/>
  <c r="U49" i="9" s="1"/>
  <c r="V49" i="9" s="1"/>
  <c r="W49" i="9" s="1"/>
  <c r="X49" i="9" s="1"/>
  <c r="Y49" i="9" s="1"/>
  <c r="Z49" i="9" s="1"/>
  <c r="AA49" i="9" s="1"/>
  <c r="AB49" i="9" s="1"/>
  <c r="AC49" i="9" s="1"/>
  <c r="AD49" i="9" s="1"/>
  <c r="AE49" i="9" s="1"/>
  <c r="AF49" i="9" s="1"/>
  <c r="B19" i="10"/>
  <c r="B51" i="9"/>
  <c r="N33" i="12"/>
  <c r="J49" i="8"/>
  <c r="J65" i="8"/>
  <c r="B67" i="8" s="1"/>
  <c r="L65" i="11"/>
  <c r="M65" i="11" s="1"/>
  <c r="N65" i="11" s="1"/>
  <c r="L49" i="11"/>
  <c r="M49" i="11" s="1"/>
  <c r="N49" i="11" s="1"/>
  <c r="N17" i="12"/>
  <c r="B19" i="12" s="1"/>
  <c r="K65" i="15"/>
  <c r="K49" i="15"/>
  <c r="K33" i="15"/>
  <c r="K17" i="15"/>
  <c r="I17" i="7"/>
  <c r="I49" i="7"/>
  <c r="I33" i="7"/>
  <c r="I65" i="7"/>
  <c r="L17" i="11"/>
  <c r="M17" i="11" s="1"/>
  <c r="N17" i="11" s="1"/>
  <c r="P17" i="11" s="1"/>
  <c r="Q17" i="11" s="1"/>
  <c r="R17" i="11" s="1"/>
  <c r="S17" i="11" s="1"/>
  <c r="T17" i="11" s="1"/>
  <c r="U17" i="11" s="1"/>
  <c r="V17" i="11" s="1"/>
  <c r="W17" i="11" s="1"/>
  <c r="X17" i="11" s="1"/>
  <c r="Y17" i="11" s="1"/>
  <c r="Z17" i="11" s="1"/>
  <c r="AA17" i="11" s="1"/>
  <c r="AB17" i="11" s="1"/>
  <c r="AC17" i="11" s="1"/>
  <c r="AD17" i="11" s="1"/>
  <c r="AE17" i="11" s="1"/>
  <c r="AF17" i="11" s="1"/>
  <c r="J17" i="8"/>
  <c r="J33" i="8"/>
  <c r="B35" i="8" s="1"/>
  <c r="L33" i="11"/>
  <c r="M33" i="11" s="1"/>
  <c r="N33" i="11" s="1"/>
  <c r="L49" i="10"/>
  <c r="N65" i="12"/>
  <c r="B67" i="12" s="1"/>
  <c r="N49" i="12"/>
  <c r="C91" i="4"/>
  <c r="C93" i="4" s="1"/>
  <c r="C84" i="4"/>
  <c r="C86" i="4" s="1"/>
  <c r="C74" i="4"/>
  <c r="C8" i="4" s="1"/>
  <c r="D7" i="4"/>
  <c r="B51" i="12" l="1"/>
  <c r="B35" i="12"/>
  <c r="B19" i="8"/>
  <c r="B51" i="8"/>
  <c r="B35" i="9"/>
  <c r="B35" i="10"/>
  <c r="B67" i="10"/>
  <c r="B51" i="10"/>
  <c r="B35" i="11"/>
  <c r="B19" i="11"/>
  <c r="B51" i="11"/>
  <c r="B67" i="11"/>
  <c r="B67" i="9"/>
  <c r="B19" i="9"/>
  <c r="J65" i="7"/>
  <c r="J49" i="7"/>
  <c r="L17" i="15"/>
  <c r="M17" i="15" s="1"/>
  <c r="N17" i="15" s="1"/>
  <c r="L49" i="15"/>
  <c r="M49" i="15" s="1"/>
  <c r="N49" i="15" s="1"/>
  <c r="K17" i="14"/>
  <c r="K33" i="14"/>
  <c r="K49" i="14"/>
  <c r="I17" i="6"/>
  <c r="I49" i="6"/>
  <c r="I33" i="6"/>
  <c r="K65" i="14"/>
  <c r="I65" i="6"/>
  <c r="O65" i="15"/>
  <c r="O49" i="15"/>
  <c r="O33" i="15"/>
  <c r="O17" i="15"/>
  <c r="P17" i="15" s="1"/>
  <c r="Q17" i="15" s="1"/>
  <c r="R17" i="15" s="1"/>
  <c r="S17" i="15" s="1"/>
  <c r="T17" i="15" s="1"/>
  <c r="U17" i="15" s="1"/>
  <c r="V17" i="15" s="1"/>
  <c r="W17" i="15" s="1"/>
  <c r="X17" i="15" s="1"/>
  <c r="Y17" i="15" s="1"/>
  <c r="Z17" i="15" s="1"/>
  <c r="AA17" i="15" s="1"/>
  <c r="AB17" i="15" s="1"/>
  <c r="AC17" i="15" s="1"/>
  <c r="AD17" i="15" s="1"/>
  <c r="AE17" i="15" s="1"/>
  <c r="AF17" i="15" s="1"/>
  <c r="K17" i="7"/>
  <c r="L17" i="7" s="1"/>
  <c r="M17" i="7" s="1"/>
  <c r="N17" i="7" s="1"/>
  <c r="O17" i="7" s="1"/>
  <c r="P17" i="7" s="1"/>
  <c r="Q17" i="7" s="1"/>
  <c r="R17" i="7" s="1"/>
  <c r="S17" i="7" s="1"/>
  <c r="T17" i="7" s="1"/>
  <c r="U17" i="7" s="1"/>
  <c r="V17" i="7" s="1"/>
  <c r="W17" i="7" s="1"/>
  <c r="X17" i="7" s="1"/>
  <c r="Y17" i="7" s="1"/>
  <c r="Z17" i="7" s="1"/>
  <c r="AA17" i="7" s="1"/>
  <c r="AB17" i="7" s="1"/>
  <c r="AC17" i="7" s="1"/>
  <c r="AD17" i="7" s="1"/>
  <c r="AE17" i="7" s="1"/>
  <c r="AF17" i="7" s="1"/>
  <c r="K49" i="7"/>
  <c r="L49" i="7" s="1"/>
  <c r="M49" i="7" s="1"/>
  <c r="N49" i="7" s="1"/>
  <c r="O49" i="7" s="1"/>
  <c r="P49" i="7" s="1"/>
  <c r="Q49" i="7" s="1"/>
  <c r="R49" i="7" s="1"/>
  <c r="S49" i="7" s="1"/>
  <c r="T49" i="7" s="1"/>
  <c r="U49" i="7" s="1"/>
  <c r="V49" i="7" s="1"/>
  <c r="W49" i="7" s="1"/>
  <c r="X49" i="7" s="1"/>
  <c r="Y49" i="7" s="1"/>
  <c r="Z49" i="7" s="1"/>
  <c r="AA49" i="7" s="1"/>
  <c r="AB49" i="7" s="1"/>
  <c r="AC49" i="7" s="1"/>
  <c r="AD49" i="7" s="1"/>
  <c r="AE49" i="7" s="1"/>
  <c r="AF49" i="7" s="1"/>
  <c r="K33" i="7"/>
  <c r="L33" i="7" s="1"/>
  <c r="M33" i="7" s="1"/>
  <c r="N33" i="7" s="1"/>
  <c r="O33" i="7" s="1"/>
  <c r="P33" i="7" s="1"/>
  <c r="Q33" i="7" s="1"/>
  <c r="R33" i="7" s="1"/>
  <c r="S33" i="7" s="1"/>
  <c r="T33" i="7" s="1"/>
  <c r="U33" i="7" s="1"/>
  <c r="V33" i="7" s="1"/>
  <c r="W33" i="7" s="1"/>
  <c r="X33" i="7" s="1"/>
  <c r="Y33" i="7" s="1"/>
  <c r="Z33" i="7" s="1"/>
  <c r="AA33" i="7" s="1"/>
  <c r="AB33" i="7" s="1"/>
  <c r="AC33" i="7" s="1"/>
  <c r="AD33" i="7" s="1"/>
  <c r="AE33" i="7" s="1"/>
  <c r="AF33" i="7" s="1"/>
  <c r="K65" i="7"/>
  <c r="L65" i="7" s="1"/>
  <c r="M65" i="7" s="1"/>
  <c r="N65" i="7" s="1"/>
  <c r="O65" i="7" s="1"/>
  <c r="P65" i="7" s="1"/>
  <c r="Q65" i="7" s="1"/>
  <c r="R65" i="7" s="1"/>
  <c r="S65" i="7" s="1"/>
  <c r="T65" i="7" s="1"/>
  <c r="U65" i="7" s="1"/>
  <c r="V65" i="7" s="1"/>
  <c r="W65" i="7" s="1"/>
  <c r="X65" i="7" s="1"/>
  <c r="Y65" i="7" s="1"/>
  <c r="Z65" i="7" s="1"/>
  <c r="AA65" i="7" s="1"/>
  <c r="AB65" i="7" s="1"/>
  <c r="AC65" i="7" s="1"/>
  <c r="AD65" i="7" s="1"/>
  <c r="AE65" i="7" s="1"/>
  <c r="AF65" i="7" s="1"/>
  <c r="J33" i="7"/>
  <c r="J17" i="7"/>
  <c r="L33" i="15"/>
  <c r="M33" i="15" s="1"/>
  <c r="N33" i="15" s="1"/>
  <c r="P33" i="15" s="1"/>
  <c r="Q33" i="15" s="1"/>
  <c r="R33" i="15" s="1"/>
  <c r="S33" i="15" s="1"/>
  <c r="T33" i="15" s="1"/>
  <c r="U33" i="15" s="1"/>
  <c r="V33" i="15" s="1"/>
  <c r="W33" i="15" s="1"/>
  <c r="X33" i="15" s="1"/>
  <c r="Y33" i="15" s="1"/>
  <c r="Z33" i="15" s="1"/>
  <c r="AA33" i="15" s="1"/>
  <c r="AB33" i="15" s="1"/>
  <c r="AC33" i="15" s="1"/>
  <c r="AD33" i="15" s="1"/>
  <c r="AE33" i="15" s="1"/>
  <c r="AF33" i="15" s="1"/>
  <c r="L65" i="15"/>
  <c r="M65" i="15" s="1"/>
  <c r="N65" i="15" s="1"/>
  <c r="C95" i="4"/>
  <c r="C9" i="4" s="1"/>
  <c r="B35" i="7" l="1"/>
  <c r="P65" i="15"/>
  <c r="Q65" i="15" s="1"/>
  <c r="R65" i="15" s="1"/>
  <c r="S65" i="15" s="1"/>
  <c r="T65" i="15" s="1"/>
  <c r="U65" i="15" s="1"/>
  <c r="V65" i="15" s="1"/>
  <c r="W65" i="15" s="1"/>
  <c r="X65" i="15" s="1"/>
  <c r="Y65" i="15" s="1"/>
  <c r="Z65" i="15" s="1"/>
  <c r="AA65" i="15" s="1"/>
  <c r="AB65" i="15" s="1"/>
  <c r="AC65" i="15" s="1"/>
  <c r="AD65" i="15" s="1"/>
  <c r="AE65" i="15" s="1"/>
  <c r="AF65" i="15" s="1"/>
  <c r="B19" i="7"/>
  <c r="B67" i="15"/>
  <c r="B35" i="15"/>
  <c r="B19" i="15"/>
  <c r="B51" i="7"/>
  <c r="B67" i="7"/>
  <c r="K17" i="13"/>
  <c r="K33" i="13"/>
  <c r="I17" i="5"/>
  <c r="K65" i="13"/>
  <c r="K49" i="13"/>
  <c r="I49" i="5"/>
  <c r="I33" i="5"/>
  <c r="I65" i="5"/>
  <c r="J65" i="6"/>
  <c r="K65" i="6" s="1"/>
  <c r="L65" i="6" s="1"/>
  <c r="M65" i="6" s="1"/>
  <c r="N65" i="6" s="1"/>
  <c r="O65" i="6" s="1"/>
  <c r="P65" i="6" s="1"/>
  <c r="Q65" i="6" s="1"/>
  <c r="R65" i="6" s="1"/>
  <c r="S65" i="6" s="1"/>
  <c r="T65" i="6" s="1"/>
  <c r="U65" i="6" s="1"/>
  <c r="V65" i="6" s="1"/>
  <c r="W65" i="6" s="1"/>
  <c r="X65" i="6" s="1"/>
  <c r="Y65" i="6" s="1"/>
  <c r="Z65" i="6" s="1"/>
  <c r="AA65" i="6" s="1"/>
  <c r="AB65" i="6" s="1"/>
  <c r="AC65" i="6" s="1"/>
  <c r="AD65" i="6" s="1"/>
  <c r="AE65" i="6" s="1"/>
  <c r="AF65" i="6" s="1"/>
  <c r="J33" i="6"/>
  <c r="K33" i="6" s="1"/>
  <c r="L33" i="6" s="1"/>
  <c r="M33" i="6" s="1"/>
  <c r="N33" i="6" s="1"/>
  <c r="O33" i="6" s="1"/>
  <c r="P33" i="6" s="1"/>
  <c r="Q33" i="6" s="1"/>
  <c r="R33" i="6" s="1"/>
  <c r="S33" i="6" s="1"/>
  <c r="T33" i="6" s="1"/>
  <c r="U33" i="6" s="1"/>
  <c r="V33" i="6" s="1"/>
  <c r="W33" i="6" s="1"/>
  <c r="X33" i="6" s="1"/>
  <c r="Y33" i="6" s="1"/>
  <c r="Z33" i="6" s="1"/>
  <c r="AA33" i="6" s="1"/>
  <c r="AB33" i="6" s="1"/>
  <c r="AC33" i="6" s="1"/>
  <c r="AD33" i="6" s="1"/>
  <c r="AE33" i="6" s="1"/>
  <c r="AF33" i="6" s="1"/>
  <c r="J17" i="6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W17" i="6" s="1"/>
  <c r="X17" i="6" s="1"/>
  <c r="Y17" i="6" s="1"/>
  <c r="Z17" i="6" s="1"/>
  <c r="AA17" i="6" s="1"/>
  <c r="AB17" i="6" s="1"/>
  <c r="AC17" i="6" s="1"/>
  <c r="AD17" i="6" s="1"/>
  <c r="AE17" i="6" s="1"/>
  <c r="AF17" i="6" s="1"/>
  <c r="L33" i="14"/>
  <c r="M33" i="14" s="1"/>
  <c r="N33" i="14" s="1"/>
  <c r="O33" i="14" s="1"/>
  <c r="P33" i="14" s="1"/>
  <c r="Q33" i="14" s="1"/>
  <c r="R33" i="14" s="1"/>
  <c r="S33" i="14" s="1"/>
  <c r="T33" i="14" s="1"/>
  <c r="U33" i="14" s="1"/>
  <c r="V33" i="14" s="1"/>
  <c r="W33" i="14" s="1"/>
  <c r="X33" i="14" s="1"/>
  <c r="Y33" i="14" s="1"/>
  <c r="Z33" i="14" s="1"/>
  <c r="AA33" i="14" s="1"/>
  <c r="AB33" i="14" s="1"/>
  <c r="AC33" i="14" s="1"/>
  <c r="AD33" i="14" s="1"/>
  <c r="AE33" i="14" s="1"/>
  <c r="AF33" i="14" s="1"/>
  <c r="L65" i="14"/>
  <c r="M65" i="14" s="1"/>
  <c r="N65" i="14" s="1"/>
  <c r="O65" i="14" s="1"/>
  <c r="P65" i="14" s="1"/>
  <c r="Q65" i="14" s="1"/>
  <c r="R65" i="14" s="1"/>
  <c r="S65" i="14" s="1"/>
  <c r="T65" i="14" s="1"/>
  <c r="U65" i="14" s="1"/>
  <c r="V65" i="14" s="1"/>
  <c r="W65" i="14" s="1"/>
  <c r="X65" i="14" s="1"/>
  <c r="Y65" i="14" s="1"/>
  <c r="Z65" i="14" s="1"/>
  <c r="AA65" i="14" s="1"/>
  <c r="AB65" i="14" s="1"/>
  <c r="AC65" i="14" s="1"/>
  <c r="AD65" i="14" s="1"/>
  <c r="AE65" i="14" s="1"/>
  <c r="AF65" i="14" s="1"/>
  <c r="J49" i="6"/>
  <c r="K49" i="6" s="1"/>
  <c r="L49" i="6" s="1"/>
  <c r="M49" i="6" s="1"/>
  <c r="N49" i="6" s="1"/>
  <c r="O49" i="6" s="1"/>
  <c r="P49" i="6" s="1"/>
  <c r="Q49" i="6" s="1"/>
  <c r="R49" i="6" s="1"/>
  <c r="S49" i="6" s="1"/>
  <c r="T49" i="6" s="1"/>
  <c r="U49" i="6" s="1"/>
  <c r="V49" i="6" s="1"/>
  <c r="W49" i="6" s="1"/>
  <c r="X49" i="6" s="1"/>
  <c r="Y49" i="6" s="1"/>
  <c r="Z49" i="6" s="1"/>
  <c r="AA49" i="6" s="1"/>
  <c r="AB49" i="6" s="1"/>
  <c r="AC49" i="6" s="1"/>
  <c r="AD49" i="6" s="1"/>
  <c r="AE49" i="6" s="1"/>
  <c r="AF49" i="6" s="1"/>
  <c r="L49" i="14"/>
  <c r="M49" i="14" s="1"/>
  <c r="N49" i="14" s="1"/>
  <c r="O49" i="14" s="1"/>
  <c r="P49" i="14" s="1"/>
  <c r="Q49" i="14" s="1"/>
  <c r="R49" i="14" s="1"/>
  <c r="S49" i="14" s="1"/>
  <c r="T49" i="14" s="1"/>
  <c r="U49" i="14" s="1"/>
  <c r="V49" i="14" s="1"/>
  <c r="W49" i="14" s="1"/>
  <c r="X49" i="14" s="1"/>
  <c r="Y49" i="14" s="1"/>
  <c r="Z49" i="14" s="1"/>
  <c r="AA49" i="14" s="1"/>
  <c r="AB49" i="14" s="1"/>
  <c r="AC49" i="14" s="1"/>
  <c r="AD49" i="14" s="1"/>
  <c r="AE49" i="14" s="1"/>
  <c r="AF49" i="14" s="1"/>
  <c r="L17" i="14"/>
  <c r="M17" i="14" s="1"/>
  <c r="N17" i="14" s="1"/>
  <c r="O17" i="14" s="1"/>
  <c r="P17" i="14" s="1"/>
  <c r="Q17" i="14" s="1"/>
  <c r="R17" i="14" s="1"/>
  <c r="S17" i="14" s="1"/>
  <c r="T17" i="14" s="1"/>
  <c r="U17" i="14" s="1"/>
  <c r="V17" i="14" s="1"/>
  <c r="W17" i="14" s="1"/>
  <c r="X17" i="14" s="1"/>
  <c r="Y17" i="14" s="1"/>
  <c r="Z17" i="14" s="1"/>
  <c r="AA17" i="14" s="1"/>
  <c r="AB17" i="14" s="1"/>
  <c r="AC17" i="14" s="1"/>
  <c r="AD17" i="14" s="1"/>
  <c r="AE17" i="14" s="1"/>
  <c r="AF17" i="14" s="1"/>
  <c r="P49" i="15"/>
  <c r="Q49" i="15" s="1"/>
  <c r="R49" i="15" s="1"/>
  <c r="S49" i="15" s="1"/>
  <c r="T49" i="15" s="1"/>
  <c r="U49" i="15" s="1"/>
  <c r="V49" i="15" s="1"/>
  <c r="W49" i="15" s="1"/>
  <c r="X49" i="15" s="1"/>
  <c r="Y49" i="15" s="1"/>
  <c r="Z49" i="15" s="1"/>
  <c r="AA49" i="15" s="1"/>
  <c r="AB49" i="15" s="1"/>
  <c r="AC49" i="15" s="1"/>
  <c r="AD49" i="15" s="1"/>
  <c r="AE49" i="15" s="1"/>
  <c r="AF49" i="15" s="1"/>
  <c r="B428" i="3"/>
  <c r="AL420" i="3"/>
  <c r="AK420" i="3"/>
  <c r="AJ420" i="3"/>
  <c r="AI420" i="3"/>
  <c r="AH420" i="3"/>
  <c r="AG420" i="3"/>
  <c r="AF420" i="3"/>
  <c r="AE420" i="3"/>
  <c r="AD420" i="3"/>
  <c r="AC420" i="3"/>
  <c r="AB420" i="3"/>
  <c r="AA420" i="3"/>
  <c r="Z420" i="3"/>
  <c r="Y420" i="3"/>
  <c r="X420" i="3"/>
  <c r="W420" i="3"/>
  <c r="V420" i="3"/>
  <c r="U420" i="3"/>
  <c r="T420" i="3"/>
  <c r="S420" i="3"/>
  <c r="R420" i="3"/>
  <c r="Q420" i="3"/>
  <c r="P420" i="3"/>
  <c r="O420" i="3"/>
  <c r="N420" i="3"/>
  <c r="M420" i="3"/>
  <c r="L420" i="3"/>
  <c r="K420" i="3"/>
  <c r="J420" i="3"/>
  <c r="I420" i="3"/>
  <c r="B408" i="3"/>
  <c r="B19" i="14" l="1"/>
  <c r="B51" i="14"/>
  <c r="B51" i="6"/>
  <c r="B67" i="14"/>
  <c r="B35" i="14"/>
  <c r="B19" i="6"/>
  <c r="B35" i="6"/>
  <c r="B67" i="6"/>
  <c r="J65" i="5"/>
  <c r="K65" i="5" s="1"/>
  <c r="L65" i="5" s="1"/>
  <c r="M65" i="5" s="1"/>
  <c r="N65" i="5" s="1"/>
  <c r="O65" i="5" s="1"/>
  <c r="P65" i="5" s="1"/>
  <c r="Q65" i="5" s="1"/>
  <c r="R65" i="5" s="1"/>
  <c r="S65" i="5" s="1"/>
  <c r="T65" i="5" s="1"/>
  <c r="U65" i="5" s="1"/>
  <c r="V65" i="5" s="1"/>
  <c r="W65" i="5" s="1"/>
  <c r="X65" i="5" s="1"/>
  <c r="Y65" i="5" s="1"/>
  <c r="Z65" i="5" s="1"/>
  <c r="AA65" i="5" s="1"/>
  <c r="AB65" i="5" s="1"/>
  <c r="AC65" i="5" s="1"/>
  <c r="AD65" i="5" s="1"/>
  <c r="AE65" i="5" s="1"/>
  <c r="AF65" i="5" s="1"/>
  <c r="J49" i="5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L65" i="13"/>
  <c r="M65" i="13" s="1"/>
  <c r="N65" i="13" s="1"/>
  <c r="O65" i="13" s="1"/>
  <c r="P65" i="13" s="1"/>
  <c r="Q65" i="13" s="1"/>
  <c r="R65" i="13" s="1"/>
  <c r="S65" i="13" s="1"/>
  <c r="T65" i="13" s="1"/>
  <c r="U65" i="13" s="1"/>
  <c r="V65" i="13" s="1"/>
  <c r="W65" i="13" s="1"/>
  <c r="X65" i="13" s="1"/>
  <c r="Y65" i="13" s="1"/>
  <c r="Z65" i="13" s="1"/>
  <c r="AA65" i="13" s="1"/>
  <c r="AB65" i="13" s="1"/>
  <c r="AC65" i="13" s="1"/>
  <c r="AD65" i="13" s="1"/>
  <c r="AE65" i="13" s="1"/>
  <c r="AF65" i="13" s="1"/>
  <c r="L33" i="13"/>
  <c r="M33" i="13" s="1"/>
  <c r="N33" i="13" s="1"/>
  <c r="O33" i="13" s="1"/>
  <c r="P33" i="13" s="1"/>
  <c r="Q33" i="13" s="1"/>
  <c r="R33" i="13" s="1"/>
  <c r="S33" i="13" s="1"/>
  <c r="T33" i="13" s="1"/>
  <c r="U33" i="13" s="1"/>
  <c r="V33" i="13" s="1"/>
  <c r="W33" i="13" s="1"/>
  <c r="X33" i="13" s="1"/>
  <c r="Y33" i="13" s="1"/>
  <c r="Z33" i="13" s="1"/>
  <c r="AA33" i="13" s="1"/>
  <c r="AB33" i="13" s="1"/>
  <c r="AC33" i="13" s="1"/>
  <c r="AD33" i="13" s="1"/>
  <c r="AE33" i="13" s="1"/>
  <c r="AF33" i="13" s="1"/>
  <c r="J33" i="5"/>
  <c r="K33" i="5" s="1"/>
  <c r="L33" i="5" s="1"/>
  <c r="M33" i="5" s="1"/>
  <c r="N33" i="5" s="1"/>
  <c r="O33" i="5" s="1"/>
  <c r="P33" i="5" s="1"/>
  <c r="Q33" i="5" s="1"/>
  <c r="R33" i="5" s="1"/>
  <c r="S33" i="5" s="1"/>
  <c r="T33" i="5" s="1"/>
  <c r="U33" i="5" s="1"/>
  <c r="V33" i="5" s="1"/>
  <c r="W33" i="5" s="1"/>
  <c r="X33" i="5" s="1"/>
  <c r="Y33" i="5" s="1"/>
  <c r="Z33" i="5" s="1"/>
  <c r="AA33" i="5" s="1"/>
  <c r="AB33" i="5" s="1"/>
  <c r="AC33" i="5" s="1"/>
  <c r="AD33" i="5" s="1"/>
  <c r="AE33" i="5" s="1"/>
  <c r="AF33" i="5" s="1"/>
  <c r="L49" i="13"/>
  <c r="M49" i="13" s="1"/>
  <c r="N49" i="13" s="1"/>
  <c r="O49" i="13" s="1"/>
  <c r="P49" i="13" s="1"/>
  <c r="Q49" i="13" s="1"/>
  <c r="R49" i="13" s="1"/>
  <c r="S49" i="13" s="1"/>
  <c r="T49" i="13" s="1"/>
  <c r="U49" i="13" s="1"/>
  <c r="V49" i="13" s="1"/>
  <c r="W49" i="13" s="1"/>
  <c r="X49" i="13" s="1"/>
  <c r="Y49" i="13" s="1"/>
  <c r="Z49" i="13" s="1"/>
  <c r="AA49" i="13" s="1"/>
  <c r="AB49" i="13" s="1"/>
  <c r="AC49" i="13" s="1"/>
  <c r="AD49" i="13" s="1"/>
  <c r="AE49" i="13" s="1"/>
  <c r="AF49" i="13" s="1"/>
  <c r="B51" i="13" s="1"/>
  <c r="J17" i="5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L17" i="13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AA17" i="13" s="1"/>
  <c r="AB17" i="13" s="1"/>
  <c r="AC17" i="13" s="1"/>
  <c r="AD17" i="13" s="1"/>
  <c r="AE17" i="13" s="1"/>
  <c r="AF17" i="13" s="1"/>
  <c r="B51" i="15"/>
  <c r="D16" i="13"/>
  <c r="D16" i="15"/>
  <c r="D16" i="5"/>
  <c r="F16" i="13"/>
  <c r="F16" i="15"/>
  <c r="F16" i="5"/>
  <c r="H16" i="13"/>
  <c r="H16" i="15"/>
  <c r="H16" i="5"/>
  <c r="J16" i="13"/>
  <c r="J16" i="15"/>
  <c r="E16" i="13"/>
  <c r="E16" i="5"/>
  <c r="E16" i="15"/>
  <c r="G16" i="13"/>
  <c r="G16" i="5"/>
  <c r="G16" i="15"/>
  <c r="I16" i="13"/>
  <c r="I16" i="15"/>
  <c r="D16" i="14"/>
  <c r="D16" i="6"/>
  <c r="F16" i="14"/>
  <c r="F16" i="6"/>
  <c r="H16" i="14"/>
  <c r="H16" i="6"/>
  <c r="J16" i="14"/>
  <c r="E16" i="14"/>
  <c r="E16" i="6"/>
  <c r="G16" i="14"/>
  <c r="G16" i="6"/>
  <c r="I16" i="14"/>
  <c r="E16" i="11"/>
  <c r="E12" i="10"/>
  <c r="E13" i="10" s="1"/>
  <c r="E14" i="10" s="1"/>
  <c r="K12" i="10"/>
  <c r="K13" i="10" s="1"/>
  <c r="K14" i="10" s="1"/>
  <c r="D16" i="11"/>
  <c r="D12" i="10"/>
  <c r="D13" i="10" s="1"/>
  <c r="D14" i="10" s="1"/>
  <c r="F16" i="11"/>
  <c r="F12" i="10"/>
  <c r="F13" i="10" s="1"/>
  <c r="F14" i="10" s="1"/>
  <c r="H16" i="11"/>
  <c r="H12" i="10"/>
  <c r="H13" i="10" s="1"/>
  <c r="H14" i="10" s="1"/>
  <c r="J16" i="11"/>
  <c r="J12" i="10"/>
  <c r="J13" i="10" s="1"/>
  <c r="J14" i="10" s="1"/>
  <c r="L12" i="10"/>
  <c r="L13" i="10" s="1"/>
  <c r="L14" i="10" s="1"/>
  <c r="N12" i="10"/>
  <c r="N13" i="10" s="1"/>
  <c r="N14" i="10" s="1"/>
  <c r="P12" i="10"/>
  <c r="P13" i="10" s="1"/>
  <c r="P14" i="10" s="1"/>
  <c r="R12" i="10"/>
  <c r="R13" i="10" s="1"/>
  <c r="R14" i="10" s="1"/>
  <c r="T12" i="10"/>
  <c r="T13" i="10" s="1"/>
  <c r="T14" i="10" s="1"/>
  <c r="V12" i="10"/>
  <c r="V13" i="10" s="1"/>
  <c r="V14" i="10" s="1"/>
  <c r="X12" i="10"/>
  <c r="X13" i="10" s="1"/>
  <c r="X14" i="10" s="1"/>
  <c r="Z12" i="10"/>
  <c r="Z13" i="10" s="1"/>
  <c r="Z14" i="10" s="1"/>
  <c r="AB12" i="10"/>
  <c r="AB13" i="10" s="1"/>
  <c r="AB14" i="10" s="1"/>
  <c r="AD12" i="10"/>
  <c r="AD13" i="10" s="1"/>
  <c r="AD14" i="10" s="1"/>
  <c r="AF12" i="10"/>
  <c r="AF13" i="10" s="1"/>
  <c r="AF14" i="10" s="1"/>
  <c r="C16" i="11"/>
  <c r="C12" i="10"/>
  <c r="C13" i="10" s="1"/>
  <c r="C14" i="10" s="1"/>
  <c r="G16" i="11"/>
  <c r="G12" i="10"/>
  <c r="G13" i="10" s="1"/>
  <c r="G14" i="10" s="1"/>
  <c r="I16" i="11"/>
  <c r="I12" i="10"/>
  <c r="I13" i="10" s="1"/>
  <c r="I14" i="10" s="1"/>
  <c r="M12" i="10"/>
  <c r="M13" i="10" s="1"/>
  <c r="M14" i="10" s="1"/>
  <c r="O12" i="10"/>
  <c r="O13" i="10" s="1"/>
  <c r="O14" i="10" s="1"/>
  <c r="Q12" i="10"/>
  <c r="Q13" i="10" s="1"/>
  <c r="Q14" i="10" s="1"/>
  <c r="S12" i="10"/>
  <c r="S13" i="10" s="1"/>
  <c r="S14" i="10" s="1"/>
  <c r="U12" i="10"/>
  <c r="U13" i="10" s="1"/>
  <c r="U14" i="10" s="1"/>
  <c r="W12" i="10"/>
  <c r="W13" i="10" s="1"/>
  <c r="W14" i="10" s="1"/>
  <c r="Y12" i="10"/>
  <c r="Y13" i="10" s="1"/>
  <c r="Y14" i="10" s="1"/>
  <c r="AA12" i="10"/>
  <c r="AA13" i="10" s="1"/>
  <c r="AA14" i="10" s="1"/>
  <c r="AC12" i="10"/>
  <c r="AC13" i="10" s="1"/>
  <c r="AC14" i="10" s="1"/>
  <c r="AE12" i="10"/>
  <c r="AE13" i="10" s="1"/>
  <c r="AE14" i="10" s="1"/>
  <c r="B35" i="5" l="1"/>
  <c r="B35" i="13"/>
  <c r="B67" i="13"/>
  <c r="B51" i="5"/>
  <c r="B19" i="13"/>
  <c r="B19" i="5"/>
  <c r="B67" i="5"/>
  <c r="R10" i="1" l="1"/>
  <c r="J10" i="1"/>
  <c r="O10" i="1"/>
  <c r="L10" i="1"/>
  <c r="AG10" i="1"/>
  <c r="AF10" i="1"/>
  <c r="AD10" i="1"/>
  <c r="AB10" i="1"/>
  <c r="Z10" i="1"/>
  <c r="X10" i="1"/>
  <c r="U10" i="1"/>
  <c r="S10" i="1"/>
  <c r="V10" i="1"/>
  <c r="N10" i="1"/>
  <c r="P10" i="1"/>
  <c r="M10" i="1"/>
  <c r="K10" i="1"/>
  <c r="AE10" i="1"/>
  <c r="AC10" i="1"/>
  <c r="AA10" i="1"/>
  <c r="Y10" i="1"/>
  <c r="W10" i="1"/>
  <c r="T10" i="1"/>
  <c r="Q10" i="1"/>
  <c r="S15" i="10" l="1"/>
  <c r="S47" i="15"/>
  <c r="S48" i="15" s="1"/>
  <c r="S47" i="14"/>
  <c r="S48" i="14" s="1"/>
  <c r="S47" i="12"/>
  <c r="S48" i="12" s="1"/>
  <c r="S47" i="11"/>
  <c r="S48" i="11" s="1"/>
  <c r="S47" i="10"/>
  <c r="S48" i="10" s="1"/>
  <c r="S47" i="13"/>
  <c r="S48" i="13" s="1"/>
  <c r="S63" i="13"/>
  <c r="S64" i="13" s="1"/>
  <c r="S31" i="13"/>
  <c r="S32" i="13" s="1"/>
  <c r="S15" i="13"/>
  <c r="S16" i="13" s="1"/>
  <c r="S47" i="5"/>
  <c r="S48" i="5" s="1"/>
  <c r="S63" i="5"/>
  <c r="S64" i="5" s="1"/>
  <c r="S31" i="5"/>
  <c r="S32" i="5" s="1"/>
  <c r="S15" i="5"/>
  <c r="S16" i="5" s="1"/>
  <c r="S31" i="15"/>
  <c r="S32" i="15" s="1"/>
  <c r="S15" i="15"/>
  <c r="S16" i="15" s="1"/>
  <c r="S47" i="6"/>
  <c r="S48" i="6" s="1"/>
  <c r="S63" i="15"/>
  <c r="S64" i="15" s="1"/>
  <c r="S63" i="14"/>
  <c r="S64" i="14" s="1"/>
  <c r="S31" i="14"/>
  <c r="S32" i="14" s="1"/>
  <c r="S15" i="14"/>
  <c r="S16" i="14" s="1"/>
  <c r="S63" i="6"/>
  <c r="S64" i="6" s="1"/>
  <c r="S15" i="6"/>
  <c r="S16" i="6" s="1"/>
  <c r="S63" i="7"/>
  <c r="S64" i="7" s="1"/>
  <c r="S31" i="7"/>
  <c r="S32" i="7" s="1"/>
  <c r="S31" i="6"/>
  <c r="S32" i="6" s="1"/>
  <c r="S47" i="7"/>
  <c r="S48" i="7" s="1"/>
  <c r="S15" i="7"/>
  <c r="S16" i="7" s="1"/>
  <c r="S63" i="12"/>
  <c r="S64" i="12" s="1"/>
  <c r="S63" i="11"/>
  <c r="S64" i="11" s="1"/>
  <c r="S63" i="8"/>
  <c r="S64" i="8" s="1"/>
  <c r="S63" i="10"/>
  <c r="S64" i="10" s="1"/>
  <c r="S63" i="9"/>
  <c r="S64" i="9" s="1"/>
  <c r="S47" i="9"/>
  <c r="S48" i="9" s="1"/>
  <c r="S47" i="8"/>
  <c r="S48" i="8" s="1"/>
  <c r="S31" i="11"/>
  <c r="S32" i="11" s="1"/>
  <c r="S31" i="12"/>
  <c r="S32" i="12" s="1"/>
  <c r="S31" i="8"/>
  <c r="S32" i="8" s="1"/>
  <c r="S31" i="10"/>
  <c r="S32" i="10" s="1"/>
  <c r="S31" i="9"/>
  <c r="S32" i="9" s="1"/>
  <c r="S15" i="8"/>
  <c r="S16" i="8" s="1"/>
  <c r="S15" i="9"/>
  <c r="S16" i="9" s="1"/>
  <c r="S15" i="12"/>
  <c r="S16" i="12" s="1"/>
  <c r="S15" i="11"/>
  <c r="S16" i="11" s="1"/>
  <c r="AB15" i="10"/>
  <c r="AB47" i="15"/>
  <c r="AB48" i="15" s="1"/>
  <c r="AB47" i="14"/>
  <c r="AB48" i="14" s="1"/>
  <c r="AB47" i="12"/>
  <c r="AB48" i="12" s="1"/>
  <c r="AB47" i="11"/>
  <c r="AB48" i="11" s="1"/>
  <c r="AB47" i="10"/>
  <c r="AB48" i="10" s="1"/>
  <c r="AB63" i="13"/>
  <c r="AB64" i="13" s="1"/>
  <c r="AB47" i="13"/>
  <c r="AB48" i="13" s="1"/>
  <c r="AB31" i="13"/>
  <c r="AB32" i="13" s="1"/>
  <c r="AB15" i="13"/>
  <c r="AB16" i="13" s="1"/>
  <c r="AB47" i="5"/>
  <c r="AB48" i="5" s="1"/>
  <c r="AB63" i="15"/>
  <c r="AB64" i="15" s="1"/>
  <c r="AB31" i="5"/>
  <c r="AB32" i="5" s="1"/>
  <c r="AB31" i="15"/>
  <c r="AB32" i="15" s="1"/>
  <c r="AB15" i="15"/>
  <c r="AB16" i="15" s="1"/>
  <c r="AB47" i="6"/>
  <c r="AB48" i="6" s="1"/>
  <c r="AB63" i="5"/>
  <c r="AB64" i="5" s="1"/>
  <c r="AB15" i="5"/>
  <c r="AB16" i="5" s="1"/>
  <c r="AB31" i="6"/>
  <c r="AB32" i="6" s="1"/>
  <c r="AB47" i="7"/>
  <c r="AB48" i="7" s="1"/>
  <c r="AB15" i="7"/>
  <c r="AB16" i="7" s="1"/>
  <c r="AB63" i="6"/>
  <c r="AB64" i="6" s="1"/>
  <c r="AB15" i="6"/>
  <c r="AB16" i="6" s="1"/>
  <c r="AB63" i="14"/>
  <c r="AB64" i="14" s="1"/>
  <c r="AB31" i="14"/>
  <c r="AB32" i="14" s="1"/>
  <c r="AB15" i="14"/>
  <c r="AB16" i="14" s="1"/>
  <c r="AB63" i="7"/>
  <c r="AB64" i="7" s="1"/>
  <c r="AB31" i="7"/>
  <c r="AB32" i="7" s="1"/>
  <c r="AB63" i="12"/>
  <c r="AB64" i="12" s="1"/>
  <c r="AB63" i="11"/>
  <c r="AB64" i="11" s="1"/>
  <c r="AB63" i="10"/>
  <c r="AB64" i="10" s="1"/>
  <c r="AB63" i="9"/>
  <c r="AB64" i="9" s="1"/>
  <c r="AB63" i="8"/>
  <c r="AB64" i="8" s="1"/>
  <c r="AB47" i="9"/>
  <c r="AB48" i="9" s="1"/>
  <c r="AB47" i="8"/>
  <c r="AB48" i="8" s="1"/>
  <c r="AB31" i="12"/>
  <c r="AB32" i="12" s="1"/>
  <c r="AB31" i="11"/>
  <c r="AB32" i="11" s="1"/>
  <c r="AB31" i="10"/>
  <c r="AB32" i="10" s="1"/>
  <c r="AB31" i="8"/>
  <c r="AB32" i="8" s="1"/>
  <c r="AB31" i="9"/>
  <c r="AB32" i="9" s="1"/>
  <c r="AB15" i="9"/>
  <c r="AB16" i="9" s="1"/>
  <c r="AB15" i="8"/>
  <c r="AB16" i="8" s="1"/>
  <c r="AB15" i="12"/>
  <c r="AB16" i="12" s="1"/>
  <c r="AB15" i="11"/>
  <c r="AB16" i="11" s="1"/>
  <c r="J15" i="5"/>
  <c r="J16" i="5" s="1"/>
  <c r="J47" i="5"/>
  <c r="J48" i="5" s="1"/>
  <c r="J31" i="5"/>
  <c r="J32" i="5" s="1"/>
  <c r="J63" i="5"/>
  <c r="J64" i="5" s="1"/>
  <c r="J15" i="6"/>
  <c r="J16" i="6" s="1"/>
  <c r="J47" i="6"/>
  <c r="J48" i="6" s="1"/>
  <c r="J31" i="6"/>
  <c r="J32" i="6" s="1"/>
  <c r="J47" i="7"/>
  <c r="J48" i="7" s="1"/>
  <c r="J15" i="7"/>
  <c r="J16" i="7" s="1"/>
  <c r="J31" i="7"/>
  <c r="J32" i="7" s="1"/>
  <c r="J63" i="6"/>
  <c r="J64" i="6" s="1"/>
  <c r="J63" i="7"/>
  <c r="J64" i="7" s="1"/>
  <c r="J63" i="9"/>
  <c r="J64" i="9" s="1"/>
  <c r="J63" i="8"/>
  <c r="J64" i="8" s="1"/>
  <c r="J47" i="9"/>
  <c r="J48" i="9" s="1"/>
  <c r="J47" i="8"/>
  <c r="J48" i="8" s="1"/>
  <c r="J31" i="8"/>
  <c r="J32" i="8" s="1"/>
  <c r="J31" i="9"/>
  <c r="J32" i="9" s="1"/>
  <c r="J15" i="9"/>
  <c r="J16" i="9" s="1"/>
  <c r="J15" i="8"/>
  <c r="J16" i="8" s="1"/>
  <c r="P15" i="10"/>
  <c r="P47" i="15"/>
  <c r="P48" i="15" s="1"/>
  <c r="P47" i="14"/>
  <c r="P48" i="14" s="1"/>
  <c r="P47" i="12"/>
  <c r="P48" i="12" s="1"/>
  <c r="P47" i="11"/>
  <c r="P48" i="11" s="1"/>
  <c r="P47" i="10"/>
  <c r="P48" i="10" s="1"/>
  <c r="P63" i="13"/>
  <c r="P64" i="13" s="1"/>
  <c r="P47" i="13"/>
  <c r="P48" i="13" s="1"/>
  <c r="P31" i="13"/>
  <c r="P32" i="13" s="1"/>
  <c r="P15" i="13"/>
  <c r="P16" i="13" s="1"/>
  <c r="P47" i="5"/>
  <c r="P48" i="5" s="1"/>
  <c r="P63" i="15"/>
  <c r="P64" i="15" s="1"/>
  <c r="P31" i="5"/>
  <c r="P32" i="5" s="1"/>
  <c r="P31" i="15"/>
  <c r="P32" i="15" s="1"/>
  <c r="P15" i="15"/>
  <c r="P16" i="15" s="1"/>
  <c r="P47" i="6"/>
  <c r="P48" i="6" s="1"/>
  <c r="P63" i="5"/>
  <c r="P64" i="5" s="1"/>
  <c r="P15" i="5"/>
  <c r="P16" i="5" s="1"/>
  <c r="P31" i="6"/>
  <c r="P32" i="6" s="1"/>
  <c r="P47" i="7"/>
  <c r="P48" i="7" s="1"/>
  <c r="P15" i="7"/>
  <c r="P16" i="7" s="1"/>
  <c r="P63" i="6"/>
  <c r="P64" i="6" s="1"/>
  <c r="P15" i="6"/>
  <c r="P16" i="6" s="1"/>
  <c r="P63" i="14"/>
  <c r="P64" i="14" s="1"/>
  <c r="P31" i="14"/>
  <c r="P32" i="14" s="1"/>
  <c r="P15" i="14"/>
  <c r="P16" i="14" s="1"/>
  <c r="P63" i="7"/>
  <c r="P64" i="7" s="1"/>
  <c r="P31" i="7"/>
  <c r="P32" i="7" s="1"/>
  <c r="P63" i="12"/>
  <c r="P64" i="12" s="1"/>
  <c r="P63" i="11"/>
  <c r="P64" i="11" s="1"/>
  <c r="P63" i="10"/>
  <c r="P64" i="10" s="1"/>
  <c r="P63" i="9"/>
  <c r="P64" i="9" s="1"/>
  <c r="P63" i="8"/>
  <c r="P64" i="8" s="1"/>
  <c r="P47" i="9"/>
  <c r="P48" i="9" s="1"/>
  <c r="P47" i="8"/>
  <c r="P48" i="8" s="1"/>
  <c r="P31" i="12"/>
  <c r="P32" i="12" s="1"/>
  <c r="P31" i="11"/>
  <c r="P32" i="11" s="1"/>
  <c r="P31" i="10"/>
  <c r="P32" i="10" s="1"/>
  <c r="P31" i="8"/>
  <c r="P32" i="8" s="1"/>
  <c r="P31" i="9"/>
  <c r="P32" i="9" s="1"/>
  <c r="P15" i="9"/>
  <c r="P16" i="9" s="1"/>
  <c r="P15" i="8"/>
  <c r="P16" i="8" s="1"/>
  <c r="P15" i="12"/>
  <c r="P16" i="12" s="1"/>
  <c r="P15" i="11"/>
  <c r="P16" i="11" s="1"/>
  <c r="V15" i="10"/>
  <c r="V47" i="15"/>
  <c r="V48" i="15" s="1"/>
  <c r="V47" i="14"/>
  <c r="V48" i="14" s="1"/>
  <c r="V47" i="12"/>
  <c r="V48" i="12" s="1"/>
  <c r="V47" i="11"/>
  <c r="V48" i="11" s="1"/>
  <c r="V47" i="10"/>
  <c r="V48" i="10" s="1"/>
  <c r="V63" i="13"/>
  <c r="V64" i="13" s="1"/>
  <c r="V47" i="13"/>
  <c r="V48" i="13" s="1"/>
  <c r="V31" i="13"/>
  <c r="V32" i="13" s="1"/>
  <c r="V15" i="13"/>
  <c r="V16" i="13" s="1"/>
  <c r="V47" i="5"/>
  <c r="V48" i="5" s="1"/>
  <c r="V63" i="15"/>
  <c r="V64" i="15" s="1"/>
  <c r="V31" i="5"/>
  <c r="V32" i="5" s="1"/>
  <c r="V31" i="15"/>
  <c r="V32" i="15" s="1"/>
  <c r="V15" i="15"/>
  <c r="V16" i="15" s="1"/>
  <c r="V47" i="6"/>
  <c r="V48" i="6" s="1"/>
  <c r="V63" i="5"/>
  <c r="V64" i="5" s="1"/>
  <c r="V15" i="5"/>
  <c r="V16" i="5" s="1"/>
  <c r="V31" i="6"/>
  <c r="V32" i="6" s="1"/>
  <c r="V47" i="7"/>
  <c r="V48" i="7" s="1"/>
  <c r="V15" i="7"/>
  <c r="V16" i="7" s="1"/>
  <c r="V15" i="14"/>
  <c r="V16" i="14" s="1"/>
  <c r="V63" i="6"/>
  <c r="V64" i="6" s="1"/>
  <c r="V15" i="6"/>
  <c r="V16" i="6" s="1"/>
  <c r="V63" i="14"/>
  <c r="V64" i="14" s="1"/>
  <c r="V31" i="14"/>
  <c r="V32" i="14" s="1"/>
  <c r="V63" i="7"/>
  <c r="V64" i="7" s="1"/>
  <c r="V31" i="7"/>
  <c r="V32" i="7" s="1"/>
  <c r="V63" i="12"/>
  <c r="V64" i="12" s="1"/>
  <c r="V63" i="11"/>
  <c r="V64" i="11" s="1"/>
  <c r="V63" i="10"/>
  <c r="V64" i="10" s="1"/>
  <c r="V63" i="9"/>
  <c r="V64" i="9" s="1"/>
  <c r="V63" i="8"/>
  <c r="V64" i="8" s="1"/>
  <c r="V47" i="9"/>
  <c r="V48" i="9" s="1"/>
  <c r="V47" i="8"/>
  <c r="V48" i="8" s="1"/>
  <c r="V31" i="12"/>
  <c r="V32" i="12" s="1"/>
  <c r="V31" i="8"/>
  <c r="V32" i="8" s="1"/>
  <c r="V31" i="11"/>
  <c r="V32" i="11" s="1"/>
  <c r="V31" i="10"/>
  <c r="V32" i="10" s="1"/>
  <c r="V31" i="9"/>
  <c r="V32" i="9" s="1"/>
  <c r="V15" i="9"/>
  <c r="V16" i="9" s="1"/>
  <c r="V15" i="8"/>
  <c r="V16" i="8" s="1"/>
  <c r="V15" i="12"/>
  <c r="V16" i="12" s="1"/>
  <c r="V15" i="11"/>
  <c r="V16" i="11" s="1"/>
  <c r="Z15" i="10"/>
  <c r="Z47" i="15"/>
  <c r="Z48" i="15" s="1"/>
  <c r="Z47" i="14"/>
  <c r="Z48" i="14" s="1"/>
  <c r="Z47" i="12"/>
  <c r="Z48" i="12" s="1"/>
  <c r="Z47" i="11"/>
  <c r="Z48" i="11" s="1"/>
  <c r="Z47" i="10"/>
  <c r="Z48" i="10" s="1"/>
  <c r="Z63" i="13"/>
  <c r="Z64" i="13" s="1"/>
  <c r="Z47" i="13"/>
  <c r="Z48" i="13" s="1"/>
  <c r="Z31" i="13"/>
  <c r="Z32" i="13" s="1"/>
  <c r="Z15" i="13"/>
  <c r="Z16" i="13" s="1"/>
  <c r="Z47" i="5"/>
  <c r="Z48" i="5" s="1"/>
  <c r="Z63" i="15"/>
  <c r="Z64" i="15" s="1"/>
  <c r="Z31" i="5"/>
  <c r="Z32" i="5" s="1"/>
  <c r="Z31" i="15"/>
  <c r="Z32" i="15" s="1"/>
  <c r="Z15" i="15"/>
  <c r="Z16" i="15" s="1"/>
  <c r="Z47" i="6"/>
  <c r="Z48" i="6" s="1"/>
  <c r="Z63" i="5"/>
  <c r="Z64" i="5" s="1"/>
  <c r="Z15" i="5"/>
  <c r="Z16" i="5" s="1"/>
  <c r="Z31" i="6"/>
  <c r="Z32" i="6" s="1"/>
  <c r="Z47" i="7"/>
  <c r="Z48" i="7" s="1"/>
  <c r="Z15" i="7"/>
  <c r="Z16" i="7" s="1"/>
  <c r="Z15" i="14"/>
  <c r="Z16" i="14" s="1"/>
  <c r="Z63" i="6"/>
  <c r="Z64" i="6" s="1"/>
  <c r="Z15" i="6"/>
  <c r="Z16" i="6" s="1"/>
  <c r="Z63" i="14"/>
  <c r="Z64" i="14" s="1"/>
  <c r="Z31" i="14"/>
  <c r="Z32" i="14" s="1"/>
  <c r="Z63" i="7"/>
  <c r="Z64" i="7" s="1"/>
  <c r="Z31" i="7"/>
  <c r="Z32" i="7" s="1"/>
  <c r="Z63" i="12"/>
  <c r="Z64" i="12" s="1"/>
  <c r="Z63" i="11"/>
  <c r="Z64" i="11" s="1"/>
  <c r="Z63" i="10"/>
  <c r="Z64" i="10" s="1"/>
  <c r="Z63" i="9"/>
  <c r="Z64" i="9" s="1"/>
  <c r="Z63" i="8"/>
  <c r="Z64" i="8" s="1"/>
  <c r="Z47" i="9"/>
  <c r="Z48" i="9" s="1"/>
  <c r="Z47" i="8"/>
  <c r="Z48" i="8" s="1"/>
  <c r="Z31" i="12"/>
  <c r="Z32" i="12" s="1"/>
  <c r="Z31" i="11"/>
  <c r="Z32" i="11" s="1"/>
  <c r="Z31" i="10"/>
  <c r="Z32" i="10" s="1"/>
  <c r="Z31" i="8"/>
  <c r="Z32" i="8" s="1"/>
  <c r="Z31" i="9"/>
  <c r="Z32" i="9" s="1"/>
  <c r="Z15" i="9"/>
  <c r="Z16" i="9" s="1"/>
  <c r="Z15" i="8"/>
  <c r="Z16" i="8" s="1"/>
  <c r="Z15" i="12"/>
  <c r="Z16" i="12" s="1"/>
  <c r="Z15" i="11"/>
  <c r="Z16" i="11" s="1"/>
  <c r="AD15" i="10"/>
  <c r="AD47" i="15"/>
  <c r="AD48" i="15" s="1"/>
  <c r="AD47" i="14"/>
  <c r="AD48" i="14" s="1"/>
  <c r="AD47" i="12"/>
  <c r="AD48" i="12" s="1"/>
  <c r="AD47" i="11"/>
  <c r="AD48" i="11" s="1"/>
  <c r="AD47" i="10"/>
  <c r="AD48" i="10" s="1"/>
  <c r="AD63" i="13"/>
  <c r="AD64" i="13" s="1"/>
  <c r="AD47" i="13"/>
  <c r="AD48" i="13" s="1"/>
  <c r="AD31" i="13"/>
  <c r="AD32" i="13" s="1"/>
  <c r="AD15" i="13"/>
  <c r="AD16" i="13" s="1"/>
  <c r="AD47" i="5"/>
  <c r="AD48" i="5" s="1"/>
  <c r="AD63" i="15"/>
  <c r="AD64" i="15" s="1"/>
  <c r="AD31" i="15"/>
  <c r="AD32" i="15" s="1"/>
  <c r="AD15" i="15"/>
  <c r="AD16" i="15" s="1"/>
  <c r="AD47" i="6"/>
  <c r="AD48" i="6" s="1"/>
  <c r="AD63" i="5"/>
  <c r="AD64" i="5" s="1"/>
  <c r="AD31" i="5"/>
  <c r="AD32" i="5" s="1"/>
  <c r="AD15" i="5"/>
  <c r="AD16" i="5" s="1"/>
  <c r="AD31" i="6"/>
  <c r="AD32" i="6" s="1"/>
  <c r="AD47" i="7"/>
  <c r="AD48" i="7" s="1"/>
  <c r="AD15" i="7"/>
  <c r="AD16" i="7" s="1"/>
  <c r="AD15" i="14"/>
  <c r="AD16" i="14" s="1"/>
  <c r="AD63" i="6"/>
  <c r="AD64" i="6" s="1"/>
  <c r="AD15" i="6"/>
  <c r="AD16" i="6" s="1"/>
  <c r="AD63" i="14"/>
  <c r="AD64" i="14" s="1"/>
  <c r="AD31" i="14"/>
  <c r="AD32" i="14" s="1"/>
  <c r="AD63" i="7"/>
  <c r="AD64" i="7" s="1"/>
  <c r="AD31" i="7"/>
  <c r="AD32" i="7" s="1"/>
  <c r="AD63" i="12"/>
  <c r="AD64" i="12" s="1"/>
  <c r="AD63" i="11"/>
  <c r="AD64" i="11" s="1"/>
  <c r="AD63" i="10"/>
  <c r="AD64" i="10" s="1"/>
  <c r="AD63" i="9"/>
  <c r="AD64" i="9" s="1"/>
  <c r="AD63" i="8"/>
  <c r="AD64" i="8" s="1"/>
  <c r="AD47" i="9"/>
  <c r="AD48" i="9" s="1"/>
  <c r="AD47" i="8"/>
  <c r="AD48" i="8" s="1"/>
  <c r="AD31" i="12"/>
  <c r="AD32" i="12" s="1"/>
  <c r="AD31" i="11"/>
  <c r="AD32" i="11" s="1"/>
  <c r="AD31" i="10"/>
  <c r="AD32" i="10" s="1"/>
  <c r="AD31" i="8"/>
  <c r="AD32" i="8" s="1"/>
  <c r="AD31" i="9"/>
  <c r="AD32" i="9" s="1"/>
  <c r="AD15" i="9"/>
  <c r="AD16" i="9" s="1"/>
  <c r="AD15" i="8"/>
  <c r="AD16" i="8" s="1"/>
  <c r="AD15" i="12"/>
  <c r="AD16" i="12" s="1"/>
  <c r="AD15" i="11"/>
  <c r="AD16" i="11" s="1"/>
  <c r="L15" i="10"/>
  <c r="L47" i="15"/>
  <c r="L48" i="15" s="1"/>
  <c r="L47" i="14"/>
  <c r="L48" i="14" s="1"/>
  <c r="L47" i="11"/>
  <c r="L48" i="11" s="1"/>
  <c r="L47" i="10"/>
  <c r="L48" i="10" s="1"/>
  <c r="L63" i="13"/>
  <c r="L64" i="13" s="1"/>
  <c r="L47" i="13"/>
  <c r="L48" i="13" s="1"/>
  <c r="L31" i="13"/>
  <c r="L32" i="13" s="1"/>
  <c r="L15" i="13"/>
  <c r="L16" i="13" s="1"/>
  <c r="L47" i="5"/>
  <c r="L48" i="5" s="1"/>
  <c r="L63" i="15"/>
  <c r="L64" i="15" s="1"/>
  <c r="L31" i="15"/>
  <c r="L32" i="15" s="1"/>
  <c r="L15" i="15"/>
  <c r="L16" i="15" s="1"/>
  <c r="L47" i="6"/>
  <c r="L48" i="6" s="1"/>
  <c r="L63" i="5"/>
  <c r="L64" i="5" s="1"/>
  <c r="L31" i="5"/>
  <c r="L32" i="5" s="1"/>
  <c r="L15" i="5"/>
  <c r="L16" i="5" s="1"/>
  <c r="L31" i="6"/>
  <c r="L32" i="6" s="1"/>
  <c r="L47" i="7"/>
  <c r="L48" i="7" s="1"/>
  <c r="L15" i="7"/>
  <c r="L16" i="7" s="1"/>
  <c r="L31" i="14"/>
  <c r="L32" i="14" s="1"/>
  <c r="L63" i="6"/>
  <c r="L64" i="6" s="1"/>
  <c r="L15" i="6"/>
  <c r="L16" i="6" s="1"/>
  <c r="L63" i="14"/>
  <c r="L64" i="14" s="1"/>
  <c r="L15" i="14"/>
  <c r="L16" i="14" s="1"/>
  <c r="L63" i="7"/>
  <c r="L64" i="7" s="1"/>
  <c r="L31" i="7"/>
  <c r="L32" i="7" s="1"/>
  <c r="L63" i="11"/>
  <c r="L64" i="11" s="1"/>
  <c r="L63" i="10"/>
  <c r="L64" i="10" s="1"/>
  <c r="L63" i="9"/>
  <c r="L64" i="9" s="1"/>
  <c r="L63" i="8"/>
  <c r="L64" i="8" s="1"/>
  <c r="L47" i="9"/>
  <c r="L48" i="9" s="1"/>
  <c r="L47" i="8"/>
  <c r="L48" i="8" s="1"/>
  <c r="L31" i="11"/>
  <c r="L32" i="11" s="1"/>
  <c r="L31" i="10"/>
  <c r="L32" i="10" s="1"/>
  <c r="L31" i="8"/>
  <c r="L32" i="8" s="1"/>
  <c r="L31" i="9"/>
  <c r="L32" i="9" s="1"/>
  <c r="L15" i="9"/>
  <c r="L16" i="9" s="1"/>
  <c r="L15" i="8"/>
  <c r="L16" i="8" s="1"/>
  <c r="L15" i="11"/>
  <c r="L16" i="11" s="1"/>
  <c r="U15" i="10"/>
  <c r="U47" i="15"/>
  <c r="U48" i="15" s="1"/>
  <c r="U47" i="14"/>
  <c r="U48" i="14" s="1"/>
  <c r="U47" i="12"/>
  <c r="U48" i="12" s="1"/>
  <c r="U47" i="11"/>
  <c r="U48" i="11" s="1"/>
  <c r="U47" i="10"/>
  <c r="U48" i="10" s="1"/>
  <c r="U47" i="13"/>
  <c r="U48" i="13" s="1"/>
  <c r="U63" i="13"/>
  <c r="U64" i="13" s="1"/>
  <c r="U31" i="13"/>
  <c r="U32" i="13" s="1"/>
  <c r="U15" i="13"/>
  <c r="U16" i="13" s="1"/>
  <c r="U47" i="5"/>
  <c r="U48" i="5" s="1"/>
  <c r="U63" i="5"/>
  <c r="U64" i="5" s="1"/>
  <c r="U31" i="5"/>
  <c r="U32" i="5" s="1"/>
  <c r="U15" i="5"/>
  <c r="U16" i="5" s="1"/>
  <c r="U31" i="15"/>
  <c r="U32" i="15" s="1"/>
  <c r="U15" i="15"/>
  <c r="U16" i="15" s="1"/>
  <c r="U47" i="6"/>
  <c r="U48" i="6" s="1"/>
  <c r="U63" i="15"/>
  <c r="U64" i="15" s="1"/>
  <c r="U63" i="14"/>
  <c r="U64" i="14" s="1"/>
  <c r="U31" i="14"/>
  <c r="U32" i="14" s="1"/>
  <c r="U15" i="14"/>
  <c r="U16" i="14" s="1"/>
  <c r="U63" i="6"/>
  <c r="U64" i="6" s="1"/>
  <c r="U15" i="6"/>
  <c r="U16" i="6" s="1"/>
  <c r="U63" i="7"/>
  <c r="U64" i="7" s="1"/>
  <c r="U31" i="7"/>
  <c r="U32" i="7" s="1"/>
  <c r="U31" i="6"/>
  <c r="U32" i="6" s="1"/>
  <c r="U47" i="7"/>
  <c r="U48" i="7" s="1"/>
  <c r="U15" i="7"/>
  <c r="U16" i="7" s="1"/>
  <c r="U63" i="12"/>
  <c r="U64" i="12" s="1"/>
  <c r="U63" i="11"/>
  <c r="U64" i="11" s="1"/>
  <c r="U63" i="8"/>
  <c r="U64" i="8" s="1"/>
  <c r="U63" i="10"/>
  <c r="U64" i="10" s="1"/>
  <c r="U63" i="9"/>
  <c r="U64" i="9" s="1"/>
  <c r="U47" i="9"/>
  <c r="U48" i="9" s="1"/>
  <c r="U47" i="8"/>
  <c r="U48" i="8" s="1"/>
  <c r="U31" i="11"/>
  <c r="U32" i="11" s="1"/>
  <c r="U31" i="12"/>
  <c r="U32" i="12" s="1"/>
  <c r="U31" i="8"/>
  <c r="U32" i="8" s="1"/>
  <c r="U31" i="10"/>
  <c r="U32" i="10" s="1"/>
  <c r="U31" i="9"/>
  <c r="U32" i="9" s="1"/>
  <c r="U15" i="8"/>
  <c r="U16" i="8" s="1"/>
  <c r="U15" i="9"/>
  <c r="U16" i="9" s="1"/>
  <c r="U15" i="12"/>
  <c r="U16" i="12" s="1"/>
  <c r="U15" i="11"/>
  <c r="U16" i="11" s="1"/>
  <c r="T15" i="10"/>
  <c r="T47" i="15"/>
  <c r="T48" i="15" s="1"/>
  <c r="T47" i="14"/>
  <c r="T48" i="14" s="1"/>
  <c r="T47" i="12"/>
  <c r="T48" i="12" s="1"/>
  <c r="T47" i="11"/>
  <c r="T48" i="11" s="1"/>
  <c r="T47" i="10"/>
  <c r="T48" i="10" s="1"/>
  <c r="T63" i="13"/>
  <c r="T64" i="13" s="1"/>
  <c r="T47" i="13"/>
  <c r="T48" i="13" s="1"/>
  <c r="T31" i="13"/>
  <c r="T32" i="13" s="1"/>
  <c r="T15" i="13"/>
  <c r="T16" i="13" s="1"/>
  <c r="T47" i="5"/>
  <c r="T48" i="5" s="1"/>
  <c r="T63" i="15"/>
  <c r="T64" i="15" s="1"/>
  <c r="T31" i="5"/>
  <c r="T32" i="5" s="1"/>
  <c r="T31" i="15"/>
  <c r="T32" i="15" s="1"/>
  <c r="T15" i="15"/>
  <c r="T16" i="15" s="1"/>
  <c r="T47" i="6"/>
  <c r="T48" i="6" s="1"/>
  <c r="T63" i="5"/>
  <c r="T64" i="5" s="1"/>
  <c r="T15" i="5"/>
  <c r="T16" i="5" s="1"/>
  <c r="T31" i="6"/>
  <c r="T32" i="6" s="1"/>
  <c r="T47" i="7"/>
  <c r="T48" i="7" s="1"/>
  <c r="T15" i="7"/>
  <c r="T16" i="7" s="1"/>
  <c r="T63" i="6"/>
  <c r="T64" i="6" s="1"/>
  <c r="T15" i="6"/>
  <c r="T16" i="6" s="1"/>
  <c r="T63" i="14"/>
  <c r="T64" i="14" s="1"/>
  <c r="T31" i="14"/>
  <c r="T32" i="14" s="1"/>
  <c r="T15" i="14"/>
  <c r="T16" i="14" s="1"/>
  <c r="T63" i="7"/>
  <c r="T64" i="7" s="1"/>
  <c r="T31" i="7"/>
  <c r="T32" i="7" s="1"/>
  <c r="T63" i="12"/>
  <c r="T64" i="12" s="1"/>
  <c r="T63" i="11"/>
  <c r="T64" i="11" s="1"/>
  <c r="T63" i="10"/>
  <c r="T64" i="10" s="1"/>
  <c r="T63" i="9"/>
  <c r="T64" i="9" s="1"/>
  <c r="T63" i="8"/>
  <c r="T64" i="8" s="1"/>
  <c r="T47" i="9"/>
  <c r="T48" i="9" s="1"/>
  <c r="T47" i="8"/>
  <c r="T48" i="8" s="1"/>
  <c r="T31" i="12"/>
  <c r="T32" i="12" s="1"/>
  <c r="T31" i="11"/>
  <c r="T32" i="11" s="1"/>
  <c r="T31" i="10"/>
  <c r="T32" i="10" s="1"/>
  <c r="T31" i="8"/>
  <c r="T32" i="8" s="1"/>
  <c r="T31" i="9"/>
  <c r="T32" i="9" s="1"/>
  <c r="T15" i="9"/>
  <c r="T16" i="9" s="1"/>
  <c r="T15" i="8"/>
  <c r="T16" i="8" s="1"/>
  <c r="T15" i="12"/>
  <c r="T16" i="12" s="1"/>
  <c r="T15" i="11"/>
  <c r="T16" i="11" s="1"/>
  <c r="Y15" i="10"/>
  <c r="Y47" i="15"/>
  <c r="Y48" i="15" s="1"/>
  <c r="Y47" i="14"/>
  <c r="Y48" i="14" s="1"/>
  <c r="Y47" i="12"/>
  <c r="Y48" i="12" s="1"/>
  <c r="Y47" i="11"/>
  <c r="Y48" i="11" s="1"/>
  <c r="Y47" i="10"/>
  <c r="Y48" i="10" s="1"/>
  <c r="Y47" i="13"/>
  <c r="Y48" i="13" s="1"/>
  <c r="Y63" i="13"/>
  <c r="Y64" i="13" s="1"/>
  <c r="Y31" i="13"/>
  <c r="Y32" i="13" s="1"/>
  <c r="Y15" i="13"/>
  <c r="Y16" i="13" s="1"/>
  <c r="Y47" i="5"/>
  <c r="Y48" i="5" s="1"/>
  <c r="Y63" i="5"/>
  <c r="Y64" i="5" s="1"/>
  <c r="Y31" i="5"/>
  <c r="Y32" i="5" s="1"/>
  <c r="Y15" i="5"/>
  <c r="Y16" i="5" s="1"/>
  <c r="Y31" i="15"/>
  <c r="Y32" i="15" s="1"/>
  <c r="Y15" i="15"/>
  <c r="Y16" i="15" s="1"/>
  <c r="Y47" i="6"/>
  <c r="Y48" i="6" s="1"/>
  <c r="Y63" i="15"/>
  <c r="Y64" i="15" s="1"/>
  <c r="Y63" i="14"/>
  <c r="Y64" i="14" s="1"/>
  <c r="Y31" i="14"/>
  <c r="Y32" i="14" s="1"/>
  <c r="Y15" i="14"/>
  <c r="Y16" i="14" s="1"/>
  <c r="Y63" i="6"/>
  <c r="Y64" i="6" s="1"/>
  <c r="Y15" i="6"/>
  <c r="Y16" i="6" s="1"/>
  <c r="Y63" i="7"/>
  <c r="Y64" i="7" s="1"/>
  <c r="Y31" i="7"/>
  <c r="Y32" i="7" s="1"/>
  <c r="Y31" i="6"/>
  <c r="Y32" i="6" s="1"/>
  <c r="Y47" i="7"/>
  <c r="Y48" i="7" s="1"/>
  <c r="Y15" i="7"/>
  <c r="Y16" i="7" s="1"/>
  <c r="Y63" i="12"/>
  <c r="Y64" i="12" s="1"/>
  <c r="Y63" i="11"/>
  <c r="Y64" i="11" s="1"/>
  <c r="Y63" i="8"/>
  <c r="Y64" i="8" s="1"/>
  <c r="Y63" i="10"/>
  <c r="Y64" i="10" s="1"/>
  <c r="Y63" i="9"/>
  <c r="Y64" i="9" s="1"/>
  <c r="Y47" i="9"/>
  <c r="Y48" i="9" s="1"/>
  <c r="Y47" i="8"/>
  <c r="Y48" i="8" s="1"/>
  <c r="Y31" i="11"/>
  <c r="Y32" i="11" s="1"/>
  <c r="Y31" i="12"/>
  <c r="Y32" i="12" s="1"/>
  <c r="Y31" i="8"/>
  <c r="Y32" i="8" s="1"/>
  <c r="Y31" i="10"/>
  <c r="Y32" i="10" s="1"/>
  <c r="Y31" i="9"/>
  <c r="Y32" i="9" s="1"/>
  <c r="Y15" i="8"/>
  <c r="Y16" i="8" s="1"/>
  <c r="Y15" i="9"/>
  <c r="Y16" i="9" s="1"/>
  <c r="Y15" i="12"/>
  <c r="Y16" i="12" s="1"/>
  <c r="Y15" i="11"/>
  <c r="Y16" i="11" s="1"/>
  <c r="AC15" i="10"/>
  <c r="AC47" i="15"/>
  <c r="AC48" i="15" s="1"/>
  <c r="AC47" i="14"/>
  <c r="AC48" i="14" s="1"/>
  <c r="AC47" i="12"/>
  <c r="AC48" i="12" s="1"/>
  <c r="AC47" i="11"/>
  <c r="AC48" i="11" s="1"/>
  <c r="AC47" i="10"/>
  <c r="AC48" i="10" s="1"/>
  <c r="AC47" i="13"/>
  <c r="AC48" i="13" s="1"/>
  <c r="AC63" i="13"/>
  <c r="AC64" i="13" s="1"/>
  <c r="AC31" i="13"/>
  <c r="AC32" i="13" s="1"/>
  <c r="AC15" i="13"/>
  <c r="AC16" i="13" s="1"/>
  <c r="AC47" i="5"/>
  <c r="AC48" i="5" s="1"/>
  <c r="AC63" i="5"/>
  <c r="AC64" i="5" s="1"/>
  <c r="AC31" i="5"/>
  <c r="AC32" i="5" s="1"/>
  <c r="AC15" i="5"/>
  <c r="AC16" i="5" s="1"/>
  <c r="AC31" i="15"/>
  <c r="AC32" i="15" s="1"/>
  <c r="AC15" i="15"/>
  <c r="AC16" i="15" s="1"/>
  <c r="AC47" i="6"/>
  <c r="AC48" i="6" s="1"/>
  <c r="AC63" i="15"/>
  <c r="AC64" i="15" s="1"/>
  <c r="AC63" i="14"/>
  <c r="AC64" i="14" s="1"/>
  <c r="AC31" i="14"/>
  <c r="AC32" i="14" s="1"/>
  <c r="AC15" i="14"/>
  <c r="AC16" i="14" s="1"/>
  <c r="AC63" i="6"/>
  <c r="AC64" i="6" s="1"/>
  <c r="AC15" i="6"/>
  <c r="AC16" i="6" s="1"/>
  <c r="AC63" i="7"/>
  <c r="AC64" i="7" s="1"/>
  <c r="AC31" i="7"/>
  <c r="AC32" i="7" s="1"/>
  <c r="AC31" i="6"/>
  <c r="AC32" i="6" s="1"/>
  <c r="AC47" i="7"/>
  <c r="AC48" i="7" s="1"/>
  <c r="AC15" i="7"/>
  <c r="AC16" i="7" s="1"/>
  <c r="AC63" i="12"/>
  <c r="AC64" i="12" s="1"/>
  <c r="AC63" i="11"/>
  <c r="AC64" i="11" s="1"/>
  <c r="AC63" i="8"/>
  <c r="AC64" i="8" s="1"/>
  <c r="AC63" i="10"/>
  <c r="AC64" i="10" s="1"/>
  <c r="AC63" i="9"/>
  <c r="AC64" i="9" s="1"/>
  <c r="AC47" i="9"/>
  <c r="AC48" i="9" s="1"/>
  <c r="AC47" i="8"/>
  <c r="AC48" i="8" s="1"/>
  <c r="AC31" i="11"/>
  <c r="AC32" i="11" s="1"/>
  <c r="AC31" i="12"/>
  <c r="AC32" i="12" s="1"/>
  <c r="AC31" i="8"/>
  <c r="AC32" i="8" s="1"/>
  <c r="AC31" i="10"/>
  <c r="AC32" i="10" s="1"/>
  <c r="AC31" i="9"/>
  <c r="AC32" i="9" s="1"/>
  <c r="AC15" i="8"/>
  <c r="AC16" i="8" s="1"/>
  <c r="AC15" i="9"/>
  <c r="AC16" i="9" s="1"/>
  <c r="AC15" i="12"/>
  <c r="AC16" i="12" s="1"/>
  <c r="AC15" i="11"/>
  <c r="AC16" i="11" s="1"/>
  <c r="AF15" i="10"/>
  <c r="AF47" i="15"/>
  <c r="AF48" i="15" s="1"/>
  <c r="AF47" i="14"/>
  <c r="AF48" i="14" s="1"/>
  <c r="AF47" i="12"/>
  <c r="AF48" i="12" s="1"/>
  <c r="AF47" i="11"/>
  <c r="AF48" i="11" s="1"/>
  <c r="AF47" i="10"/>
  <c r="AF48" i="10" s="1"/>
  <c r="AF63" i="13"/>
  <c r="AF64" i="13" s="1"/>
  <c r="AF47" i="13"/>
  <c r="AF48" i="13" s="1"/>
  <c r="AF31" i="13"/>
  <c r="AF32" i="13" s="1"/>
  <c r="AF15" i="13"/>
  <c r="AF16" i="13" s="1"/>
  <c r="AF47" i="5"/>
  <c r="AF48" i="5" s="1"/>
  <c r="AF63" i="15"/>
  <c r="AF64" i="15" s="1"/>
  <c r="AF31" i="5"/>
  <c r="AF32" i="5" s="1"/>
  <c r="AF31" i="15"/>
  <c r="AF32" i="15" s="1"/>
  <c r="AF15" i="15"/>
  <c r="AF16" i="15" s="1"/>
  <c r="AF47" i="6"/>
  <c r="AF48" i="6" s="1"/>
  <c r="AF63" i="5"/>
  <c r="AF64" i="5" s="1"/>
  <c r="AF15" i="5"/>
  <c r="AF16" i="5" s="1"/>
  <c r="AF31" i="6"/>
  <c r="AF32" i="6" s="1"/>
  <c r="AF47" i="7"/>
  <c r="AF48" i="7" s="1"/>
  <c r="AF15" i="7"/>
  <c r="AF16" i="7" s="1"/>
  <c r="AF15" i="14"/>
  <c r="AF16" i="14" s="1"/>
  <c r="AF63" i="6"/>
  <c r="AF64" i="6" s="1"/>
  <c r="AF15" i="6"/>
  <c r="AF16" i="6" s="1"/>
  <c r="AF63" i="14"/>
  <c r="AF64" i="14" s="1"/>
  <c r="AF31" i="14"/>
  <c r="AF32" i="14" s="1"/>
  <c r="AF63" i="7"/>
  <c r="AF64" i="7" s="1"/>
  <c r="AF31" i="7"/>
  <c r="AF32" i="7" s="1"/>
  <c r="AF63" i="12"/>
  <c r="AF64" i="12" s="1"/>
  <c r="AF63" i="11"/>
  <c r="AF64" i="11" s="1"/>
  <c r="AF63" i="10"/>
  <c r="AF64" i="10" s="1"/>
  <c r="AF63" i="9"/>
  <c r="AF64" i="9" s="1"/>
  <c r="AF63" i="8"/>
  <c r="AF64" i="8" s="1"/>
  <c r="AF47" i="9"/>
  <c r="AF48" i="9" s="1"/>
  <c r="AF47" i="8"/>
  <c r="AF48" i="8" s="1"/>
  <c r="AF31" i="12"/>
  <c r="AF32" i="12" s="1"/>
  <c r="AF31" i="11"/>
  <c r="AF32" i="11" s="1"/>
  <c r="AF31" i="10"/>
  <c r="AF32" i="10" s="1"/>
  <c r="AF31" i="8"/>
  <c r="AF32" i="8" s="1"/>
  <c r="AF31" i="9"/>
  <c r="AF32" i="9" s="1"/>
  <c r="AF15" i="9"/>
  <c r="AF16" i="9" s="1"/>
  <c r="AF15" i="8"/>
  <c r="AF16" i="8" s="1"/>
  <c r="AF15" i="12"/>
  <c r="AF16" i="12" s="1"/>
  <c r="AF15" i="11"/>
  <c r="AF16" i="11" s="1"/>
  <c r="N15" i="10"/>
  <c r="N47" i="15"/>
  <c r="N48" i="15" s="1"/>
  <c r="N47" i="14"/>
  <c r="N48" i="14" s="1"/>
  <c r="N47" i="12"/>
  <c r="N48" i="12" s="1"/>
  <c r="N47" i="11"/>
  <c r="N48" i="11" s="1"/>
  <c r="N47" i="10"/>
  <c r="N48" i="10" s="1"/>
  <c r="N63" i="13"/>
  <c r="N64" i="13" s="1"/>
  <c r="N47" i="13"/>
  <c r="N48" i="13" s="1"/>
  <c r="N31" i="13"/>
  <c r="N32" i="13" s="1"/>
  <c r="N15" i="13"/>
  <c r="N16" i="13" s="1"/>
  <c r="N47" i="5"/>
  <c r="N48" i="5" s="1"/>
  <c r="N63" i="15"/>
  <c r="N64" i="15" s="1"/>
  <c r="N31" i="5"/>
  <c r="N32" i="5" s="1"/>
  <c r="N31" i="15"/>
  <c r="N32" i="15" s="1"/>
  <c r="N15" i="15"/>
  <c r="N16" i="15" s="1"/>
  <c r="N47" i="6"/>
  <c r="N48" i="6" s="1"/>
  <c r="N63" i="5"/>
  <c r="N64" i="5" s="1"/>
  <c r="N15" i="5"/>
  <c r="N16" i="5" s="1"/>
  <c r="N31" i="6"/>
  <c r="N32" i="6" s="1"/>
  <c r="N47" i="7"/>
  <c r="N48" i="7" s="1"/>
  <c r="N15" i="7"/>
  <c r="N16" i="7" s="1"/>
  <c r="N15" i="14"/>
  <c r="N16" i="14" s="1"/>
  <c r="N63" i="6"/>
  <c r="N64" i="6" s="1"/>
  <c r="N15" i="6"/>
  <c r="N16" i="6" s="1"/>
  <c r="N63" i="14"/>
  <c r="N64" i="14" s="1"/>
  <c r="N31" i="14"/>
  <c r="N32" i="14" s="1"/>
  <c r="N63" i="7"/>
  <c r="N64" i="7" s="1"/>
  <c r="N31" i="7"/>
  <c r="N32" i="7" s="1"/>
  <c r="N63" i="12"/>
  <c r="N64" i="12" s="1"/>
  <c r="N63" i="11"/>
  <c r="N64" i="11" s="1"/>
  <c r="N63" i="10"/>
  <c r="N64" i="10" s="1"/>
  <c r="N63" i="9"/>
  <c r="N64" i="9" s="1"/>
  <c r="N63" i="8"/>
  <c r="N64" i="8" s="1"/>
  <c r="N47" i="9"/>
  <c r="N48" i="9" s="1"/>
  <c r="N47" i="8"/>
  <c r="N48" i="8" s="1"/>
  <c r="N31" i="12"/>
  <c r="N32" i="12" s="1"/>
  <c r="N31" i="11"/>
  <c r="N32" i="11" s="1"/>
  <c r="N31" i="10"/>
  <c r="N32" i="10" s="1"/>
  <c r="N31" i="8"/>
  <c r="N32" i="8" s="1"/>
  <c r="N31" i="9"/>
  <c r="N32" i="9" s="1"/>
  <c r="N15" i="9"/>
  <c r="N16" i="9" s="1"/>
  <c r="N15" i="8"/>
  <c r="N16" i="8" s="1"/>
  <c r="N15" i="12"/>
  <c r="N16" i="12" s="1"/>
  <c r="N15" i="11"/>
  <c r="N16" i="11" s="1"/>
  <c r="Q15" i="10"/>
  <c r="Q47" i="15"/>
  <c r="Q48" i="15" s="1"/>
  <c r="Q47" i="14"/>
  <c r="Q48" i="14" s="1"/>
  <c r="Q47" i="12"/>
  <c r="Q48" i="12" s="1"/>
  <c r="Q47" i="11"/>
  <c r="Q48" i="11" s="1"/>
  <c r="Q47" i="10"/>
  <c r="Q48" i="10" s="1"/>
  <c r="Q47" i="13"/>
  <c r="Q48" i="13" s="1"/>
  <c r="Q63" i="13"/>
  <c r="Q64" i="13" s="1"/>
  <c r="Q31" i="13"/>
  <c r="Q32" i="13" s="1"/>
  <c r="Q15" i="13"/>
  <c r="Q16" i="13" s="1"/>
  <c r="Q47" i="5"/>
  <c r="Q48" i="5" s="1"/>
  <c r="Q63" i="5"/>
  <c r="Q64" i="5" s="1"/>
  <c r="Q31" i="5"/>
  <c r="Q32" i="5" s="1"/>
  <c r="Q15" i="5"/>
  <c r="Q16" i="5" s="1"/>
  <c r="Q31" i="15"/>
  <c r="Q32" i="15" s="1"/>
  <c r="Q15" i="15"/>
  <c r="Q16" i="15" s="1"/>
  <c r="Q47" i="6"/>
  <c r="Q48" i="6" s="1"/>
  <c r="Q63" i="15"/>
  <c r="Q64" i="15" s="1"/>
  <c r="Q63" i="14"/>
  <c r="Q64" i="14" s="1"/>
  <c r="Q31" i="14"/>
  <c r="Q32" i="14" s="1"/>
  <c r="Q15" i="14"/>
  <c r="Q16" i="14" s="1"/>
  <c r="Q63" i="6"/>
  <c r="Q64" i="6" s="1"/>
  <c r="Q15" i="6"/>
  <c r="Q16" i="6" s="1"/>
  <c r="Q63" i="7"/>
  <c r="Q64" i="7" s="1"/>
  <c r="Q31" i="7"/>
  <c r="Q32" i="7" s="1"/>
  <c r="Q31" i="6"/>
  <c r="Q32" i="6" s="1"/>
  <c r="Q47" i="7"/>
  <c r="Q48" i="7" s="1"/>
  <c r="Q15" i="7"/>
  <c r="Q16" i="7" s="1"/>
  <c r="Q63" i="12"/>
  <c r="Q64" i="12" s="1"/>
  <c r="Q63" i="11"/>
  <c r="Q64" i="11" s="1"/>
  <c r="Q63" i="8"/>
  <c r="Q64" i="8" s="1"/>
  <c r="Q63" i="10"/>
  <c r="Q64" i="10" s="1"/>
  <c r="Q63" i="9"/>
  <c r="Q64" i="9" s="1"/>
  <c r="Q47" i="9"/>
  <c r="Q48" i="9" s="1"/>
  <c r="Q47" i="8"/>
  <c r="Q48" i="8" s="1"/>
  <c r="Q31" i="11"/>
  <c r="Q32" i="11" s="1"/>
  <c r="Q31" i="12"/>
  <c r="Q32" i="12" s="1"/>
  <c r="Q31" i="8"/>
  <c r="Q32" i="8" s="1"/>
  <c r="Q31" i="10"/>
  <c r="Q32" i="10" s="1"/>
  <c r="Q31" i="9"/>
  <c r="Q32" i="9" s="1"/>
  <c r="Q15" i="8"/>
  <c r="Q16" i="8" s="1"/>
  <c r="Q15" i="9"/>
  <c r="Q16" i="9" s="1"/>
  <c r="Q15" i="12"/>
  <c r="Q16" i="12" s="1"/>
  <c r="Q15" i="11"/>
  <c r="Q16" i="11" s="1"/>
  <c r="X15" i="10"/>
  <c r="X47" i="15"/>
  <c r="X48" i="15" s="1"/>
  <c r="X47" i="14"/>
  <c r="X48" i="14" s="1"/>
  <c r="X47" i="12"/>
  <c r="X48" i="12" s="1"/>
  <c r="X47" i="11"/>
  <c r="X48" i="11" s="1"/>
  <c r="X47" i="10"/>
  <c r="X48" i="10" s="1"/>
  <c r="X63" i="13"/>
  <c r="X64" i="13" s="1"/>
  <c r="X47" i="13"/>
  <c r="X48" i="13" s="1"/>
  <c r="X31" i="13"/>
  <c r="X32" i="13" s="1"/>
  <c r="X15" i="13"/>
  <c r="X16" i="13" s="1"/>
  <c r="X47" i="5"/>
  <c r="X48" i="5" s="1"/>
  <c r="X63" i="15"/>
  <c r="X64" i="15" s="1"/>
  <c r="X31" i="15"/>
  <c r="X32" i="15" s="1"/>
  <c r="X15" i="15"/>
  <c r="X16" i="15" s="1"/>
  <c r="X47" i="6"/>
  <c r="X48" i="6" s="1"/>
  <c r="X63" i="5"/>
  <c r="X64" i="5" s="1"/>
  <c r="X31" i="5"/>
  <c r="X32" i="5" s="1"/>
  <c r="X15" i="5"/>
  <c r="X16" i="5" s="1"/>
  <c r="X31" i="6"/>
  <c r="X32" i="6" s="1"/>
  <c r="X47" i="7"/>
  <c r="X48" i="7" s="1"/>
  <c r="X15" i="7"/>
  <c r="X16" i="7" s="1"/>
  <c r="X63" i="6"/>
  <c r="X64" i="6" s="1"/>
  <c r="X15" i="6"/>
  <c r="X16" i="6" s="1"/>
  <c r="X63" i="14"/>
  <c r="X64" i="14" s="1"/>
  <c r="X31" i="14"/>
  <c r="X32" i="14" s="1"/>
  <c r="X15" i="14"/>
  <c r="X16" i="14" s="1"/>
  <c r="X63" i="7"/>
  <c r="X64" i="7" s="1"/>
  <c r="X31" i="7"/>
  <c r="X32" i="7" s="1"/>
  <c r="X63" i="12"/>
  <c r="X64" i="12" s="1"/>
  <c r="X63" i="11"/>
  <c r="X64" i="11" s="1"/>
  <c r="X63" i="10"/>
  <c r="X64" i="10" s="1"/>
  <c r="X63" i="9"/>
  <c r="X64" i="9" s="1"/>
  <c r="X63" i="8"/>
  <c r="X64" i="8" s="1"/>
  <c r="X47" i="9"/>
  <c r="X48" i="9" s="1"/>
  <c r="X47" i="8"/>
  <c r="X48" i="8" s="1"/>
  <c r="X31" i="12"/>
  <c r="X32" i="12" s="1"/>
  <c r="X31" i="11"/>
  <c r="X32" i="11" s="1"/>
  <c r="X31" i="10"/>
  <c r="X32" i="10" s="1"/>
  <c r="X31" i="8"/>
  <c r="X32" i="8" s="1"/>
  <c r="X31" i="9"/>
  <c r="X32" i="9" s="1"/>
  <c r="X15" i="9"/>
  <c r="X16" i="9" s="1"/>
  <c r="X15" i="8"/>
  <c r="X16" i="8" s="1"/>
  <c r="X15" i="12"/>
  <c r="X16" i="12" s="1"/>
  <c r="X15" i="11"/>
  <c r="X16" i="11" s="1"/>
  <c r="O15" i="10"/>
  <c r="O47" i="15"/>
  <c r="O48" i="15" s="1"/>
  <c r="O47" i="14"/>
  <c r="O48" i="14" s="1"/>
  <c r="O47" i="12"/>
  <c r="O48" i="12" s="1"/>
  <c r="O47" i="11"/>
  <c r="O48" i="11" s="1"/>
  <c r="O47" i="10"/>
  <c r="O48" i="10" s="1"/>
  <c r="O47" i="13"/>
  <c r="O48" i="13" s="1"/>
  <c r="O63" i="13"/>
  <c r="O64" i="13" s="1"/>
  <c r="O31" i="13"/>
  <c r="O32" i="13" s="1"/>
  <c r="O15" i="13"/>
  <c r="O16" i="13" s="1"/>
  <c r="O47" i="5"/>
  <c r="O48" i="5" s="1"/>
  <c r="O63" i="5"/>
  <c r="O64" i="5" s="1"/>
  <c r="O31" i="5"/>
  <c r="O32" i="5" s="1"/>
  <c r="O15" i="5"/>
  <c r="O16" i="5" s="1"/>
  <c r="O31" i="15"/>
  <c r="O32" i="15" s="1"/>
  <c r="O15" i="15"/>
  <c r="O16" i="15" s="1"/>
  <c r="O47" i="6"/>
  <c r="O48" i="6" s="1"/>
  <c r="O63" i="15"/>
  <c r="O64" i="15" s="1"/>
  <c r="O63" i="14"/>
  <c r="O64" i="14" s="1"/>
  <c r="O31" i="14"/>
  <c r="O32" i="14" s="1"/>
  <c r="O15" i="14"/>
  <c r="O16" i="14" s="1"/>
  <c r="O63" i="6"/>
  <c r="O64" i="6" s="1"/>
  <c r="O15" i="6"/>
  <c r="O16" i="6" s="1"/>
  <c r="O63" i="7"/>
  <c r="O64" i="7" s="1"/>
  <c r="O31" i="7"/>
  <c r="O32" i="7" s="1"/>
  <c r="O31" i="6"/>
  <c r="O32" i="6" s="1"/>
  <c r="O47" i="7"/>
  <c r="O48" i="7" s="1"/>
  <c r="O15" i="7"/>
  <c r="O16" i="7" s="1"/>
  <c r="O63" i="12"/>
  <c r="O64" i="12" s="1"/>
  <c r="O63" i="11"/>
  <c r="O64" i="11" s="1"/>
  <c r="O63" i="8"/>
  <c r="O64" i="8" s="1"/>
  <c r="O63" i="10"/>
  <c r="O64" i="10" s="1"/>
  <c r="O63" i="9"/>
  <c r="O64" i="9" s="1"/>
  <c r="O47" i="9"/>
  <c r="O48" i="9" s="1"/>
  <c r="O47" i="8"/>
  <c r="O48" i="8" s="1"/>
  <c r="O31" i="11"/>
  <c r="O32" i="11" s="1"/>
  <c r="O31" i="12"/>
  <c r="O32" i="12" s="1"/>
  <c r="O31" i="8"/>
  <c r="O32" i="8" s="1"/>
  <c r="O31" i="10"/>
  <c r="O32" i="10" s="1"/>
  <c r="O31" i="9"/>
  <c r="O32" i="9" s="1"/>
  <c r="O15" i="8"/>
  <c r="O16" i="8" s="1"/>
  <c r="O15" i="9"/>
  <c r="O16" i="9" s="1"/>
  <c r="O15" i="12"/>
  <c r="O16" i="12" s="1"/>
  <c r="O15" i="11"/>
  <c r="O16" i="11" s="1"/>
  <c r="M15" i="10"/>
  <c r="M47" i="15"/>
  <c r="M48" i="15" s="1"/>
  <c r="M47" i="14"/>
  <c r="M48" i="14" s="1"/>
  <c r="M47" i="12"/>
  <c r="M48" i="12" s="1"/>
  <c r="M47" i="11"/>
  <c r="M48" i="11" s="1"/>
  <c r="M47" i="10"/>
  <c r="M48" i="10" s="1"/>
  <c r="M47" i="13"/>
  <c r="M48" i="13" s="1"/>
  <c r="M63" i="13"/>
  <c r="M64" i="13" s="1"/>
  <c r="M31" i="13"/>
  <c r="M32" i="13" s="1"/>
  <c r="M15" i="13"/>
  <c r="M16" i="13" s="1"/>
  <c r="M47" i="5"/>
  <c r="M48" i="5" s="1"/>
  <c r="M63" i="5"/>
  <c r="M64" i="5" s="1"/>
  <c r="M31" i="5"/>
  <c r="M32" i="5" s="1"/>
  <c r="M15" i="5"/>
  <c r="M16" i="5" s="1"/>
  <c r="M31" i="15"/>
  <c r="M32" i="15" s="1"/>
  <c r="M15" i="15"/>
  <c r="M16" i="15" s="1"/>
  <c r="M47" i="6"/>
  <c r="M48" i="6" s="1"/>
  <c r="M63" i="15"/>
  <c r="M64" i="15" s="1"/>
  <c r="M63" i="14"/>
  <c r="M64" i="14" s="1"/>
  <c r="M31" i="14"/>
  <c r="M32" i="14" s="1"/>
  <c r="M15" i="14"/>
  <c r="M16" i="14" s="1"/>
  <c r="M63" i="6"/>
  <c r="M64" i="6" s="1"/>
  <c r="M15" i="6"/>
  <c r="M16" i="6" s="1"/>
  <c r="M63" i="7"/>
  <c r="M64" i="7" s="1"/>
  <c r="M31" i="7"/>
  <c r="M32" i="7" s="1"/>
  <c r="M31" i="6"/>
  <c r="M32" i="6" s="1"/>
  <c r="M47" i="7"/>
  <c r="M48" i="7" s="1"/>
  <c r="M15" i="7"/>
  <c r="M16" i="7" s="1"/>
  <c r="M63" i="12"/>
  <c r="M64" i="12" s="1"/>
  <c r="M63" i="11"/>
  <c r="M64" i="11" s="1"/>
  <c r="M63" i="8"/>
  <c r="M64" i="8" s="1"/>
  <c r="M63" i="10"/>
  <c r="M64" i="10" s="1"/>
  <c r="M63" i="9"/>
  <c r="M64" i="9" s="1"/>
  <c r="M47" i="9"/>
  <c r="M48" i="9" s="1"/>
  <c r="M47" i="8"/>
  <c r="M48" i="8" s="1"/>
  <c r="M31" i="11"/>
  <c r="M32" i="11" s="1"/>
  <c r="M31" i="12"/>
  <c r="M32" i="12" s="1"/>
  <c r="M31" i="8"/>
  <c r="M32" i="8" s="1"/>
  <c r="M31" i="10"/>
  <c r="M32" i="10" s="1"/>
  <c r="M31" i="9"/>
  <c r="M32" i="9" s="1"/>
  <c r="M15" i="8"/>
  <c r="M16" i="8" s="1"/>
  <c r="M15" i="9"/>
  <c r="M16" i="9" s="1"/>
  <c r="M15" i="12"/>
  <c r="M16" i="12" s="1"/>
  <c r="M15" i="11"/>
  <c r="M16" i="11" s="1"/>
  <c r="R15" i="10"/>
  <c r="R47" i="15"/>
  <c r="R48" i="15" s="1"/>
  <c r="R47" i="14"/>
  <c r="R48" i="14" s="1"/>
  <c r="R47" i="12"/>
  <c r="R48" i="12" s="1"/>
  <c r="R47" i="11"/>
  <c r="R48" i="11" s="1"/>
  <c r="R47" i="10"/>
  <c r="R48" i="10" s="1"/>
  <c r="R63" i="13"/>
  <c r="R64" i="13" s="1"/>
  <c r="R47" i="13"/>
  <c r="R48" i="13" s="1"/>
  <c r="R31" i="13"/>
  <c r="R32" i="13" s="1"/>
  <c r="R15" i="13"/>
  <c r="R16" i="13" s="1"/>
  <c r="R47" i="5"/>
  <c r="R48" i="5" s="1"/>
  <c r="R63" i="15"/>
  <c r="R64" i="15" s="1"/>
  <c r="R31" i="15"/>
  <c r="R32" i="15" s="1"/>
  <c r="R15" i="15"/>
  <c r="R16" i="15" s="1"/>
  <c r="R47" i="6"/>
  <c r="R48" i="6" s="1"/>
  <c r="R63" i="5"/>
  <c r="R64" i="5" s="1"/>
  <c r="R31" i="5"/>
  <c r="R32" i="5" s="1"/>
  <c r="R15" i="5"/>
  <c r="R16" i="5" s="1"/>
  <c r="R31" i="6"/>
  <c r="R32" i="6" s="1"/>
  <c r="R47" i="7"/>
  <c r="R48" i="7" s="1"/>
  <c r="R15" i="7"/>
  <c r="R16" i="7" s="1"/>
  <c r="R15" i="14"/>
  <c r="R16" i="14" s="1"/>
  <c r="R63" i="6"/>
  <c r="R64" i="6" s="1"/>
  <c r="R15" i="6"/>
  <c r="R16" i="6" s="1"/>
  <c r="R63" i="14"/>
  <c r="R64" i="14" s="1"/>
  <c r="R31" i="14"/>
  <c r="R32" i="14" s="1"/>
  <c r="R63" i="7"/>
  <c r="R64" i="7" s="1"/>
  <c r="R31" i="7"/>
  <c r="R32" i="7" s="1"/>
  <c r="R63" i="12"/>
  <c r="R64" i="12" s="1"/>
  <c r="R63" i="11"/>
  <c r="R64" i="11" s="1"/>
  <c r="R63" i="10"/>
  <c r="R64" i="10" s="1"/>
  <c r="R63" i="9"/>
  <c r="R64" i="9" s="1"/>
  <c r="R63" i="8"/>
  <c r="R64" i="8" s="1"/>
  <c r="R47" i="9"/>
  <c r="R48" i="9" s="1"/>
  <c r="R47" i="8"/>
  <c r="R48" i="8" s="1"/>
  <c r="R31" i="12"/>
  <c r="R32" i="12" s="1"/>
  <c r="R31" i="11"/>
  <c r="R32" i="11" s="1"/>
  <c r="R31" i="10"/>
  <c r="R32" i="10" s="1"/>
  <c r="R31" i="8"/>
  <c r="R32" i="8" s="1"/>
  <c r="R31" i="9"/>
  <c r="R32" i="9" s="1"/>
  <c r="R15" i="9"/>
  <c r="R16" i="9" s="1"/>
  <c r="R15" i="8"/>
  <c r="R16" i="8" s="1"/>
  <c r="R15" i="12"/>
  <c r="R16" i="12" s="1"/>
  <c r="R15" i="11"/>
  <c r="R16" i="11" s="1"/>
  <c r="W15" i="10"/>
  <c r="W47" i="15"/>
  <c r="W48" i="15" s="1"/>
  <c r="W47" i="14"/>
  <c r="W48" i="14" s="1"/>
  <c r="W47" i="12"/>
  <c r="W48" i="12" s="1"/>
  <c r="W47" i="11"/>
  <c r="W48" i="11" s="1"/>
  <c r="W47" i="10"/>
  <c r="W48" i="10" s="1"/>
  <c r="W47" i="13"/>
  <c r="W48" i="13" s="1"/>
  <c r="W63" i="13"/>
  <c r="W64" i="13" s="1"/>
  <c r="W31" i="13"/>
  <c r="W32" i="13" s="1"/>
  <c r="W15" i="13"/>
  <c r="W16" i="13" s="1"/>
  <c r="W47" i="5"/>
  <c r="W48" i="5" s="1"/>
  <c r="W63" i="5"/>
  <c r="W64" i="5" s="1"/>
  <c r="W31" i="5"/>
  <c r="W32" i="5" s="1"/>
  <c r="W15" i="5"/>
  <c r="W16" i="5" s="1"/>
  <c r="W31" i="15"/>
  <c r="W32" i="15" s="1"/>
  <c r="W15" i="15"/>
  <c r="W16" i="15" s="1"/>
  <c r="W47" i="6"/>
  <c r="W48" i="6" s="1"/>
  <c r="W63" i="15"/>
  <c r="W64" i="15" s="1"/>
  <c r="W63" i="14"/>
  <c r="W64" i="14" s="1"/>
  <c r="W31" i="14"/>
  <c r="W32" i="14" s="1"/>
  <c r="W15" i="14"/>
  <c r="W16" i="14" s="1"/>
  <c r="W63" i="6"/>
  <c r="W64" i="6" s="1"/>
  <c r="W15" i="6"/>
  <c r="W16" i="6" s="1"/>
  <c r="W63" i="7"/>
  <c r="W64" i="7" s="1"/>
  <c r="W31" i="7"/>
  <c r="W32" i="7" s="1"/>
  <c r="W31" i="6"/>
  <c r="W32" i="6" s="1"/>
  <c r="W47" i="7"/>
  <c r="W48" i="7" s="1"/>
  <c r="W15" i="7"/>
  <c r="W16" i="7" s="1"/>
  <c r="W63" i="12"/>
  <c r="W64" i="12" s="1"/>
  <c r="W63" i="11"/>
  <c r="W64" i="11" s="1"/>
  <c r="W63" i="8"/>
  <c r="W64" i="8" s="1"/>
  <c r="W63" i="10"/>
  <c r="W64" i="10" s="1"/>
  <c r="W63" i="9"/>
  <c r="W64" i="9" s="1"/>
  <c r="W47" i="9"/>
  <c r="W48" i="9" s="1"/>
  <c r="W47" i="8"/>
  <c r="W48" i="8" s="1"/>
  <c r="W31" i="11"/>
  <c r="W32" i="11" s="1"/>
  <c r="W31" i="12"/>
  <c r="W32" i="12" s="1"/>
  <c r="W31" i="8"/>
  <c r="W32" i="8" s="1"/>
  <c r="W31" i="10"/>
  <c r="W32" i="10" s="1"/>
  <c r="W31" i="9"/>
  <c r="W32" i="9" s="1"/>
  <c r="W15" i="8"/>
  <c r="W16" i="8" s="1"/>
  <c r="W15" i="9"/>
  <c r="W16" i="9" s="1"/>
  <c r="W15" i="12"/>
  <c r="W16" i="12" s="1"/>
  <c r="W15" i="11"/>
  <c r="W16" i="11" s="1"/>
  <c r="AA15" i="10"/>
  <c r="AA47" i="15"/>
  <c r="AA48" i="15" s="1"/>
  <c r="AA47" i="14"/>
  <c r="AA48" i="14" s="1"/>
  <c r="AA47" i="12"/>
  <c r="AA48" i="12" s="1"/>
  <c r="AA47" i="11"/>
  <c r="AA48" i="11" s="1"/>
  <c r="AA47" i="10"/>
  <c r="AA48" i="10" s="1"/>
  <c r="AA47" i="13"/>
  <c r="AA48" i="13" s="1"/>
  <c r="AA63" i="13"/>
  <c r="AA64" i="13" s="1"/>
  <c r="AA31" i="13"/>
  <c r="AA32" i="13" s="1"/>
  <c r="AA15" i="13"/>
  <c r="AA16" i="13" s="1"/>
  <c r="AA47" i="5"/>
  <c r="AA48" i="5" s="1"/>
  <c r="AA63" i="5"/>
  <c r="AA64" i="5" s="1"/>
  <c r="AA31" i="5"/>
  <c r="AA32" i="5" s="1"/>
  <c r="AA15" i="5"/>
  <c r="AA16" i="5" s="1"/>
  <c r="AA31" i="15"/>
  <c r="AA32" i="15" s="1"/>
  <c r="AA15" i="15"/>
  <c r="AA16" i="15" s="1"/>
  <c r="AA47" i="6"/>
  <c r="AA48" i="6" s="1"/>
  <c r="AA63" i="15"/>
  <c r="AA64" i="15" s="1"/>
  <c r="AA63" i="14"/>
  <c r="AA64" i="14" s="1"/>
  <c r="AA31" i="14"/>
  <c r="AA32" i="14" s="1"/>
  <c r="AA15" i="14"/>
  <c r="AA16" i="14" s="1"/>
  <c r="AA63" i="6"/>
  <c r="AA64" i="6" s="1"/>
  <c r="AA15" i="6"/>
  <c r="AA16" i="6" s="1"/>
  <c r="AA63" i="7"/>
  <c r="AA64" i="7" s="1"/>
  <c r="AA31" i="7"/>
  <c r="AA32" i="7" s="1"/>
  <c r="AA31" i="6"/>
  <c r="AA32" i="6" s="1"/>
  <c r="AA47" i="7"/>
  <c r="AA48" i="7" s="1"/>
  <c r="AA15" i="7"/>
  <c r="AA16" i="7" s="1"/>
  <c r="AA63" i="12"/>
  <c r="AA64" i="12" s="1"/>
  <c r="AA63" i="11"/>
  <c r="AA64" i="11" s="1"/>
  <c r="AA63" i="8"/>
  <c r="AA64" i="8" s="1"/>
  <c r="AA63" i="10"/>
  <c r="AA64" i="10" s="1"/>
  <c r="AA63" i="9"/>
  <c r="AA64" i="9" s="1"/>
  <c r="AA47" i="9"/>
  <c r="AA48" i="9" s="1"/>
  <c r="AA47" i="8"/>
  <c r="AA48" i="8" s="1"/>
  <c r="AA31" i="11"/>
  <c r="AA32" i="11" s="1"/>
  <c r="AA31" i="12"/>
  <c r="AA32" i="12" s="1"/>
  <c r="AA31" i="8"/>
  <c r="AA32" i="8" s="1"/>
  <c r="AA31" i="10"/>
  <c r="AA32" i="10" s="1"/>
  <c r="AA31" i="9"/>
  <c r="AA32" i="9" s="1"/>
  <c r="AA15" i="8"/>
  <c r="AA16" i="8" s="1"/>
  <c r="AA15" i="9"/>
  <c r="AA16" i="9" s="1"/>
  <c r="AA15" i="12"/>
  <c r="AA16" i="12" s="1"/>
  <c r="AA15" i="11"/>
  <c r="AA16" i="11" s="1"/>
  <c r="AE15" i="10"/>
  <c r="AE47" i="15"/>
  <c r="AE48" i="15" s="1"/>
  <c r="AE47" i="14"/>
  <c r="AE48" i="14" s="1"/>
  <c r="AE47" i="12"/>
  <c r="AE48" i="12" s="1"/>
  <c r="AE47" i="11"/>
  <c r="AE48" i="11" s="1"/>
  <c r="AE47" i="10"/>
  <c r="AE48" i="10" s="1"/>
  <c r="AE47" i="13"/>
  <c r="AE48" i="13" s="1"/>
  <c r="AE63" i="13"/>
  <c r="AE64" i="13" s="1"/>
  <c r="AE31" i="13"/>
  <c r="AE32" i="13" s="1"/>
  <c r="AE15" i="13"/>
  <c r="AE16" i="13" s="1"/>
  <c r="AE47" i="5"/>
  <c r="AE48" i="5" s="1"/>
  <c r="AE63" i="5"/>
  <c r="AE64" i="5" s="1"/>
  <c r="AE31" i="5"/>
  <c r="AE32" i="5" s="1"/>
  <c r="AE15" i="5"/>
  <c r="AE16" i="5" s="1"/>
  <c r="AE31" i="15"/>
  <c r="AE32" i="15" s="1"/>
  <c r="AE15" i="15"/>
  <c r="AE16" i="15" s="1"/>
  <c r="AE47" i="6"/>
  <c r="AE48" i="6" s="1"/>
  <c r="AE63" i="15"/>
  <c r="AE64" i="15" s="1"/>
  <c r="AE63" i="14"/>
  <c r="AE64" i="14" s="1"/>
  <c r="AE31" i="14"/>
  <c r="AE32" i="14" s="1"/>
  <c r="AE15" i="14"/>
  <c r="AE16" i="14" s="1"/>
  <c r="AE63" i="6"/>
  <c r="AE64" i="6" s="1"/>
  <c r="AE15" i="6"/>
  <c r="AE16" i="6" s="1"/>
  <c r="AE63" i="7"/>
  <c r="AE64" i="7" s="1"/>
  <c r="AE31" i="7"/>
  <c r="AE32" i="7" s="1"/>
  <c r="AE31" i="6"/>
  <c r="AE32" i="6" s="1"/>
  <c r="AE47" i="7"/>
  <c r="AE48" i="7" s="1"/>
  <c r="AE15" i="7"/>
  <c r="AE16" i="7" s="1"/>
  <c r="AE63" i="12"/>
  <c r="AE64" i="12" s="1"/>
  <c r="AE63" i="11"/>
  <c r="AE64" i="11" s="1"/>
  <c r="AE63" i="8"/>
  <c r="AE64" i="8" s="1"/>
  <c r="AE63" i="10"/>
  <c r="AE64" i="10" s="1"/>
  <c r="AE63" i="9"/>
  <c r="AE64" i="9" s="1"/>
  <c r="AE47" i="9"/>
  <c r="AE48" i="9" s="1"/>
  <c r="AE47" i="8"/>
  <c r="AE48" i="8" s="1"/>
  <c r="AE31" i="11"/>
  <c r="AE32" i="11" s="1"/>
  <c r="AE31" i="12"/>
  <c r="AE32" i="12" s="1"/>
  <c r="AE31" i="8"/>
  <c r="AE32" i="8" s="1"/>
  <c r="AE31" i="10"/>
  <c r="AE32" i="10" s="1"/>
  <c r="AE31" i="9"/>
  <c r="AE32" i="9" s="1"/>
  <c r="AE15" i="8"/>
  <c r="AE16" i="8" s="1"/>
  <c r="AE15" i="9"/>
  <c r="AE16" i="9" s="1"/>
  <c r="AE15" i="12"/>
  <c r="AE16" i="12" s="1"/>
  <c r="AE15" i="11"/>
  <c r="AE16" i="11" s="1"/>
  <c r="K15" i="10"/>
  <c r="K47" i="15"/>
  <c r="K48" i="15" s="1"/>
  <c r="B50" i="15" s="1"/>
  <c r="K47" i="14"/>
  <c r="K48" i="14" s="1"/>
  <c r="K47" i="11"/>
  <c r="K48" i="11" s="1"/>
  <c r="K47" i="10"/>
  <c r="K48" i="10" s="1"/>
  <c r="K47" i="13"/>
  <c r="K48" i="13" s="1"/>
  <c r="K63" i="13"/>
  <c r="K64" i="13" s="1"/>
  <c r="K31" i="13"/>
  <c r="K32" i="13" s="1"/>
  <c r="K15" i="13"/>
  <c r="K16" i="13" s="1"/>
  <c r="K47" i="5"/>
  <c r="K48" i="5" s="1"/>
  <c r="K63" i="5"/>
  <c r="K64" i="5" s="1"/>
  <c r="K31" i="5"/>
  <c r="K32" i="5" s="1"/>
  <c r="K15" i="5"/>
  <c r="K16" i="5" s="1"/>
  <c r="K31" i="15"/>
  <c r="K32" i="15" s="1"/>
  <c r="K15" i="15"/>
  <c r="K16" i="15" s="1"/>
  <c r="K47" i="6"/>
  <c r="K48" i="6" s="1"/>
  <c r="K63" i="15"/>
  <c r="K64" i="15" s="1"/>
  <c r="K63" i="14"/>
  <c r="K64" i="14" s="1"/>
  <c r="K31" i="14"/>
  <c r="K32" i="14" s="1"/>
  <c r="K15" i="14"/>
  <c r="K16" i="14" s="1"/>
  <c r="K63" i="6"/>
  <c r="K64" i="6" s="1"/>
  <c r="K15" i="6"/>
  <c r="K16" i="6" s="1"/>
  <c r="K63" i="7"/>
  <c r="K64" i="7" s="1"/>
  <c r="K31" i="7"/>
  <c r="K32" i="7" s="1"/>
  <c r="K31" i="6"/>
  <c r="K32" i="6" s="1"/>
  <c r="K47" i="7"/>
  <c r="K48" i="7" s="1"/>
  <c r="K15" i="7"/>
  <c r="K16" i="7" s="1"/>
  <c r="K63" i="11"/>
  <c r="K64" i="11" s="1"/>
  <c r="K63" i="8"/>
  <c r="K64" i="8" s="1"/>
  <c r="K63" i="10"/>
  <c r="K64" i="10" s="1"/>
  <c r="K63" i="9"/>
  <c r="K64" i="9" s="1"/>
  <c r="K47" i="9"/>
  <c r="K48" i="9" s="1"/>
  <c r="K47" i="8"/>
  <c r="K48" i="8" s="1"/>
  <c r="K31" i="11"/>
  <c r="K32" i="11" s="1"/>
  <c r="K31" i="8"/>
  <c r="K32" i="8" s="1"/>
  <c r="K31" i="10"/>
  <c r="K32" i="10" s="1"/>
  <c r="K31" i="9"/>
  <c r="K32" i="9" s="1"/>
  <c r="K15" i="8"/>
  <c r="K16" i="8" s="1"/>
  <c r="K15" i="9"/>
  <c r="K16" i="9" s="1"/>
  <c r="K15" i="11"/>
  <c r="K16" i="11" s="1"/>
  <c r="B18" i="11" s="1"/>
  <c r="I15" i="5"/>
  <c r="I16" i="5" s="1"/>
  <c r="I47" i="5"/>
  <c r="I48" i="5" s="1"/>
  <c r="I31" i="5"/>
  <c r="I32" i="5" s="1"/>
  <c r="I63" i="5"/>
  <c r="I64" i="5" s="1"/>
  <c r="I15" i="6"/>
  <c r="I16" i="6" s="1"/>
  <c r="I15" i="7"/>
  <c r="I16" i="7" s="1"/>
  <c r="I47" i="6"/>
  <c r="I48" i="6" s="1"/>
  <c r="I47" i="7"/>
  <c r="I48" i="7" s="1"/>
  <c r="I31" i="6"/>
  <c r="I32" i="6" s="1"/>
  <c r="I31" i="7"/>
  <c r="I32" i="7" s="1"/>
  <c r="I63" i="6"/>
  <c r="I64" i="6" s="1"/>
  <c r="I63" i="7"/>
  <c r="I64" i="7" s="1"/>
  <c r="I63" i="8"/>
  <c r="I64" i="8" s="1"/>
  <c r="I47" i="8"/>
  <c r="I48" i="8" s="1"/>
  <c r="I31" i="8"/>
  <c r="I32" i="8" s="1"/>
  <c r="I15" i="8"/>
  <c r="I16" i="8" s="1"/>
  <c r="C8" i="10"/>
  <c r="B18" i="14" l="1"/>
  <c r="B34" i="15"/>
  <c r="B34" i="13"/>
  <c r="B34" i="14"/>
  <c r="B18" i="13"/>
  <c r="B66" i="15"/>
  <c r="B18" i="15"/>
  <c r="B34" i="8"/>
  <c r="B34" i="7"/>
  <c r="B50" i="7"/>
  <c r="B18" i="7"/>
  <c r="B20" i="7" s="1"/>
  <c r="B66" i="5"/>
  <c r="B68" i="5" s="1"/>
  <c r="B50" i="5"/>
  <c r="B52" i="5" s="1"/>
  <c r="B34" i="10"/>
  <c r="B34" i="11"/>
  <c r="B36" i="11" s="1"/>
  <c r="B50" i="8"/>
  <c r="B52" i="8" s="1"/>
  <c r="B36" i="7"/>
  <c r="B18" i="8"/>
  <c r="B34" i="9"/>
  <c r="B66" i="11"/>
  <c r="B50" i="6"/>
  <c r="B50" i="13"/>
  <c r="B50" i="10"/>
  <c r="B50" i="12"/>
  <c r="B52" i="7"/>
  <c r="B20" i="11"/>
  <c r="B34" i="6"/>
  <c r="B18" i="6"/>
  <c r="B34" i="5"/>
  <c r="B18" i="5"/>
  <c r="B34" i="12"/>
  <c r="B18" i="12"/>
  <c r="B18" i="9"/>
  <c r="B66" i="8"/>
  <c r="B66" i="10"/>
  <c r="B66" i="12"/>
  <c r="B66" i="7"/>
  <c r="B66" i="14"/>
  <c r="B66" i="6"/>
  <c r="B66" i="13"/>
  <c r="B50" i="11"/>
  <c r="B50" i="14"/>
  <c r="B50" i="9"/>
  <c r="B66" i="9"/>
  <c r="D8" i="10"/>
  <c r="C16" i="10"/>
  <c r="B36" i="8" l="1"/>
  <c r="B36" i="10"/>
  <c r="D15" i="16" s="1"/>
  <c r="F58" i="16" s="1"/>
  <c r="B36" i="13"/>
  <c r="D18" i="16" s="1"/>
  <c r="F67" i="16" s="1"/>
  <c r="B52" i="9"/>
  <c r="B52" i="11"/>
  <c r="B20" i="15"/>
  <c r="B68" i="9"/>
  <c r="B52" i="14"/>
  <c r="B68" i="13"/>
  <c r="B68" i="6"/>
  <c r="B68" i="7"/>
  <c r="B68" i="10"/>
  <c r="B20" i="9"/>
  <c r="B36" i="12"/>
  <c r="B20" i="5"/>
  <c r="B20" i="6"/>
  <c r="C16" i="16"/>
  <c r="E12" i="16"/>
  <c r="G39" i="16" s="1"/>
  <c r="B52" i="15"/>
  <c r="B52" i="10"/>
  <c r="B68" i="15"/>
  <c r="B52" i="6"/>
  <c r="B36" i="14"/>
  <c r="B36" i="9"/>
  <c r="D16" i="16"/>
  <c r="E10" i="16"/>
  <c r="G30" i="16" s="1"/>
  <c r="C12" i="16"/>
  <c r="E39" i="16" s="1"/>
  <c r="B68" i="14"/>
  <c r="B68" i="12"/>
  <c r="B68" i="8"/>
  <c r="B20" i="12"/>
  <c r="B20" i="13"/>
  <c r="B36" i="5"/>
  <c r="B36" i="6"/>
  <c r="D13" i="16"/>
  <c r="F56" i="16" s="1"/>
  <c r="F10" i="16"/>
  <c r="H30" i="16" s="1"/>
  <c r="E13" i="16"/>
  <c r="G56" i="16" s="1"/>
  <c r="B52" i="12"/>
  <c r="B52" i="13"/>
  <c r="B36" i="15"/>
  <c r="B20" i="14"/>
  <c r="B68" i="11"/>
  <c r="B20" i="8"/>
  <c r="D12" i="16"/>
  <c r="F39" i="16" s="1"/>
  <c r="E8" i="10"/>
  <c r="D16" i="10"/>
  <c r="F59" i="16" l="1"/>
  <c r="F70" i="16"/>
  <c r="E59" i="16"/>
  <c r="E70" i="16"/>
  <c r="G38" i="16"/>
  <c r="G40" i="16" s="1"/>
  <c r="G47" i="16"/>
  <c r="F38" i="16"/>
  <c r="F47" i="16"/>
  <c r="F40" i="16"/>
  <c r="C19" i="16"/>
  <c r="E68" i="16" s="1"/>
  <c r="C20" i="16"/>
  <c r="E69" i="16" s="1"/>
  <c r="D20" i="16"/>
  <c r="F69" i="16" s="1"/>
  <c r="C18" i="16"/>
  <c r="E67" i="16" s="1"/>
  <c r="D19" i="16"/>
  <c r="F68" i="16" s="1"/>
  <c r="F20" i="16"/>
  <c r="H69" i="16" s="1"/>
  <c r="E20" i="16"/>
  <c r="G69" i="16" s="1"/>
  <c r="C13" i="16"/>
  <c r="E56" i="16" s="1"/>
  <c r="F13" i="16"/>
  <c r="H56" i="16" s="1"/>
  <c r="F19" i="16"/>
  <c r="H68" i="16" s="1"/>
  <c r="E11" i="16"/>
  <c r="C11" i="16"/>
  <c r="C10" i="16"/>
  <c r="E30" i="16" s="1"/>
  <c r="F12" i="16"/>
  <c r="F11" i="16"/>
  <c r="F18" i="16"/>
  <c r="H67" i="16" s="1"/>
  <c r="F14" i="16"/>
  <c r="H57" i="16" s="1"/>
  <c r="F16" i="16"/>
  <c r="E18" i="16"/>
  <c r="G67" i="16" s="1"/>
  <c r="E17" i="16"/>
  <c r="G60" i="16" s="1"/>
  <c r="D11" i="16"/>
  <c r="D10" i="16"/>
  <c r="F30" i="16" s="1"/>
  <c r="C17" i="16"/>
  <c r="E60" i="16" s="1"/>
  <c r="F17" i="16"/>
  <c r="H60" i="16" s="1"/>
  <c r="D14" i="16"/>
  <c r="F57" i="16" s="1"/>
  <c r="E15" i="16"/>
  <c r="G58" i="16" s="1"/>
  <c r="D17" i="16"/>
  <c r="F60" i="16" s="1"/>
  <c r="C14" i="16"/>
  <c r="E57" i="16" s="1"/>
  <c r="F15" i="16"/>
  <c r="H58" i="16" s="1"/>
  <c r="E19" i="16"/>
  <c r="G68" i="16" s="1"/>
  <c r="E16" i="16"/>
  <c r="E14" i="16"/>
  <c r="G57" i="16" s="1"/>
  <c r="F8" i="10"/>
  <c r="E16" i="10"/>
  <c r="G59" i="16" l="1"/>
  <c r="G70" i="16"/>
  <c r="H59" i="16"/>
  <c r="H70" i="16"/>
  <c r="F29" i="16"/>
  <c r="F48" i="16"/>
  <c r="F49" i="16" s="1"/>
  <c r="H29" i="16"/>
  <c r="H31" i="16" s="1"/>
  <c r="H48" i="16"/>
  <c r="E29" i="16"/>
  <c r="E31" i="16" s="1"/>
  <c r="E48" i="16"/>
  <c r="H38" i="16"/>
  <c r="H47" i="16"/>
  <c r="H49" i="16" s="1"/>
  <c r="E38" i="16"/>
  <c r="E40" i="16" s="1"/>
  <c r="E47" i="16"/>
  <c r="E49" i="16" s="1"/>
  <c r="G29" i="16"/>
  <c r="G31" i="16" s="1"/>
  <c r="G48" i="16"/>
  <c r="G49" i="16" s="1"/>
  <c r="F31" i="16"/>
  <c r="G12" i="16"/>
  <c r="I39" i="16" s="1"/>
  <c r="H39" i="16"/>
  <c r="H40" i="16" s="1"/>
  <c r="G16" i="16"/>
  <c r="G20" i="16"/>
  <c r="I69" i="16" s="1"/>
  <c r="G18" i="16"/>
  <c r="I67" i="16" s="1"/>
  <c r="G17" i="16"/>
  <c r="I60" i="16" s="1"/>
  <c r="G14" i="16"/>
  <c r="I57" i="16" s="1"/>
  <c r="G10" i="16"/>
  <c r="I30" i="16" s="1"/>
  <c r="G11" i="16"/>
  <c r="G19" i="16"/>
  <c r="I68" i="16" s="1"/>
  <c r="G13" i="16"/>
  <c r="I56" i="16" s="1"/>
  <c r="G8" i="10"/>
  <c r="F16" i="10"/>
  <c r="I59" i="16" l="1"/>
  <c r="I70" i="16"/>
  <c r="I38" i="16"/>
  <c r="I40" i="16" s="1"/>
  <c r="I47" i="16"/>
  <c r="I29" i="16"/>
  <c r="I31" i="16" s="1"/>
  <c r="I48" i="16"/>
  <c r="H8" i="10"/>
  <c r="G16" i="10"/>
  <c r="I49" i="16" l="1"/>
  <c r="I8" i="10"/>
  <c r="H16" i="10"/>
  <c r="J8" i="10" l="1"/>
  <c r="I16" i="10"/>
  <c r="K8" i="10" l="1"/>
  <c r="J16" i="10"/>
  <c r="L8" i="10" l="1"/>
  <c r="K16" i="10"/>
  <c r="M8" i="10" l="1"/>
  <c r="L16" i="10"/>
  <c r="N8" i="10" l="1"/>
  <c r="M16" i="10"/>
  <c r="O8" i="10" l="1"/>
  <c r="N16" i="10"/>
  <c r="P8" i="10" l="1"/>
  <c r="O16" i="10"/>
  <c r="Q8" i="10" l="1"/>
  <c r="P16" i="10"/>
  <c r="R8" i="10" l="1"/>
  <c r="Q16" i="10"/>
  <c r="S8" i="10" l="1"/>
  <c r="R16" i="10"/>
  <c r="T8" i="10" l="1"/>
  <c r="S16" i="10"/>
  <c r="U8" i="10" l="1"/>
  <c r="T16" i="10"/>
  <c r="V8" i="10" l="1"/>
  <c r="U16" i="10"/>
  <c r="W8" i="10" l="1"/>
  <c r="V16" i="10"/>
  <c r="X8" i="10" l="1"/>
  <c r="W16" i="10"/>
  <c r="Y8" i="10" l="1"/>
  <c r="X16" i="10"/>
  <c r="Z8" i="10" l="1"/>
  <c r="Y16" i="10"/>
  <c r="AA8" i="10" l="1"/>
  <c r="Z16" i="10"/>
  <c r="AB8" i="10" l="1"/>
  <c r="AA16" i="10"/>
  <c r="AC8" i="10" l="1"/>
  <c r="AB16" i="10"/>
  <c r="AD8" i="10" l="1"/>
  <c r="AC16" i="10"/>
  <c r="AE8" i="10" l="1"/>
  <c r="AD16" i="10"/>
  <c r="AF8" i="10" l="1"/>
  <c r="AE16" i="10"/>
  <c r="AF16" i="10" l="1"/>
  <c r="B18" i="10" s="1"/>
  <c r="B20" i="10" l="1"/>
  <c r="C15" i="16" l="1"/>
  <c r="E58" i="16" s="1"/>
  <c r="G15" i="16" l="1"/>
  <c r="I58" i="16" s="1"/>
</calcChain>
</file>

<file path=xl/sharedStrings.xml><?xml version="1.0" encoding="utf-8"?>
<sst xmlns="http://schemas.openxmlformats.org/spreadsheetml/2006/main" count="4158" uniqueCount="259">
  <si>
    <t xml:space="preserve">Amounts shown are expressed in 2019 dollars. </t>
  </si>
  <si>
    <t xml:space="preserve">Source:  GHD </t>
  </si>
  <si>
    <t>Marinus link economic evaluation</t>
  </si>
  <si>
    <t>Scenario</t>
  </si>
  <si>
    <t>Weighting</t>
  </si>
  <si>
    <t>Discount rate (real, pre-tax)</t>
  </si>
  <si>
    <t>Outputs from EY market modelling</t>
  </si>
  <si>
    <t>Option 3: 600 MW in 2026 and 600 MW in 2028</t>
  </si>
  <si>
    <t>Option 4: 750 MW in 2026 and 750 MW in 2028</t>
  </si>
  <si>
    <t>Option 6: 750 MW in 2028 and 750 MW in 2030</t>
  </si>
  <si>
    <t>Option 7: 750 MW in 2028 and 750 MW in 2032</t>
  </si>
  <si>
    <t>Option 8: 750 MW in 2030 and 750 MW in 2032</t>
  </si>
  <si>
    <t>Option 9: 600 MW in 2028</t>
  </si>
  <si>
    <t>Option 10:  750 MW in 2028</t>
  </si>
  <si>
    <t>Option 11: 600 MW in 2028 and 600 MW in 2032</t>
  </si>
  <si>
    <t>Scenario:</t>
  </si>
  <si>
    <t>CAPEX (Install)</t>
  </si>
  <si>
    <t>Fuel</t>
  </si>
  <si>
    <t>REZ Expansion</t>
  </si>
  <si>
    <t>USE / DSP</t>
  </si>
  <si>
    <t>REHAB</t>
  </si>
  <si>
    <t>SyncCon</t>
  </si>
  <si>
    <t>Total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</si>
  <si>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</si>
  <si>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</si>
  <si>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</si>
  <si>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</si>
  <si>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</si>
  <si>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</si>
  <si>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</si>
  <si>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</si>
  <si>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</si>
  <si>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</si>
  <si>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</si>
  <si>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</si>
  <si>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</si>
  <si>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</si>
  <si>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</si>
  <si>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</si>
  <si>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</si>
  <si>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</si>
  <si>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</si>
  <si>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</si>
  <si>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</si>
  <si>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2041-42</t>
  </si>
  <si>
    <t>2042-43</t>
  </si>
  <si>
    <t>2043-44</t>
  </si>
  <si>
    <t>2044-45</t>
  </si>
  <si>
    <t>2045-46</t>
  </si>
  <si>
    <t>2046-47</t>
  </si>
  <si>
    <t>2047-48</t>
  </si>
  <si>
    <t>2048-49</t>
  </si>
  <si>
    <t>2049-50</t>
  </si>
  <si>
    <t>Yearly PV benefit ($m)</t>
  </si>
  <si>
    <t xml:space="preserve">Scenarios and weightings </t>
  </si>
  <si>
    <t>Marinus Link Options</t>
  </si>
  <si>
    <t>Option 3:  600 MW in 2026 and 600 MW in 2028</t>
  </si>
  <si>
    <t>Option 4:  750 MW in 2026 and 750 MW in 2028</t>
  </si>
  <si>
    <t>Option 6:  750 MW in 2028 and 750 MW in 2030</t>
  </si>
  <si>
    <t>Option 7:  750 MW in 2028 and 750 MW in 2032</t>
  </si>
  <si>
    <t>Option 8:  750 MW in 2030 and 750 MW in 2032</t>
  </si>
  <si>
    <t>Option 9:  600 MW in 2028</t>
  </si>
  <si>
    <t>Option 10:  750 MW in 2028</t>
  </si>
  <si>
    <t>Option 11:  600 MW in 2028 and 600 MW in 2032</t>
  </si>
  <si>
    <t>Option 1 - Net Market Benefit evaluation</t>
  </si>
  <si>
    <t>Option 2 - Net Market Benefit evaluation</t>
  </si>
  <si>
    <t>Option 3 - Net Market Benefit evaluation</t>
  </si>
  <si>
    <t>Option 4 - Net Market Benefit evaluation</t>
  </si>
  <si>
    <t>Option 5 - Net Market Benefit evaluation</t>
  </si>
  <si>
    <t>Option 8 - Net Market Benefit evaluation</t>
  </si>
  <si>
    <t>Option 9 - Net Market Benefit evaluation</t>
  </si>
  <si>
    <t>Option 10 - Net Market Benefit evaluation</t>
  </si>
  <si>
    <t>Option 11 - Net Market Benefit evaluation</t>
  </si>
  <si>
    <t>t=</t>
  </si>
  <si>
    <t>Discount factor</t>
  </si>
  <si>
    <t>2019-20</t>
  </si>
  <si>
    <t>Discount rate=</t>
  </si>
  <si>
    <t>Year ending</t>
  </si>
  <si>
    <t>Period</t>
  </si>
  <si>
    <t>FCAS benefits</t>
  </si>
  <si>
    <t>Total benefits</t>
  </si>
  <si>
    <t>Market benefits (PV at 2025)</t>
  </si>
  <si>
    <t>Market benefits (PV at 2019)</t>
  </si>
  <si>
    <t xml:space="preserve">All values shown are $ millions expressed in 2019 terms </t>
  </si>
  <si>
    <t>Option 6 - Net Market Benefit evaluation</t>
  </si>
  <si>
    <t>Market benefits (undiscounted)</t>
  </si>
  <si>
    <t>FCAS benefits ($)</t>
  </si>
  <si>
    <t>FCAS benefits ($ M)</t>
  </si>
  <si>
    <t>The table below shows total FCAS annual benefits for the NEM, assuming the first increment of Marinus Link capacity is installed on 1 July 2026.</t>
  </si>
  <si>
    <t>Stage 1</t>
  </si>
  <si>
    <t>Indicative annualised cost of Marinus link - 1500MW</t>
  </si>
  <si>
    <t>Yellow cells indicate inputs</t>
  </si>
  <si>
    <t>Discount rate</t>
  </si>
  <si>
    <t>real pre-tax</t>
  </si>
  <si>
    <t>750 MW stage 1</t>
  </si>
  <si>
    <t>750 MW stage 2</t>
  </si>
  <si>
    <t>DC assets</t>
  </si>
  <si>
    <t>P50 cost (inc CFCs)</t>
  </si>
  <si>
    <t xml:space="preserve">million </t>
  </si>
  <si>
    <t>Life</t>
  </si>
  <si>
    <t>years</t>
  </si>
  <si>
    <t>Capital annuity</t>
  </si>
  <si>
    <t>Annual opex</t>
  </si>
  <si>
    <t>Total annual cost</t>
  </si>
  <si>
    <t>AC assets</t>
  </si>
  <si>
    <t>Total annual cost for AC and DC assets</t>
  </si>
  <si>
    <t>million</t>
  </si>
  <si>
    <t>Indicative annualised cost of Marinus link (1200 MW)</t>
  </si>
  <si>
    <t>600 MW stage 1</t>
  </si>
  <si>
    <t>600 MW stage 2</t>
  </si>
  <si>
    <t>Indicative annualised cost of Marinus link - 750 MW</t>
  </si>
  <si>
    <t>Source: Figures supplied to AEMO</t>
  </si>
  <si>
    <t>Indicative annualised cost of Marinus link - 600 MW</t>
  </si>
  <si>
    <t>Project cost data and calculation of annualised costs</t>
  </si>
  <si>
    <t>Stage 1+2</t>
  </si>
  <si>
    <t xml:space="preserve">Data source:  Marinus-Project Cost Estimate for BCA 30 October 2019 (RIT-T Costs) v.2.0.xlsx </t>
  </si>
  <si>
    <t>Capacity (MW)</t>
  </si>
  <si>
    <t>Summary of total annualised costs ($M)</t>
  </si>
  <si>
    <t>Central cost estimates</t>
  </si>
  <si>
    <t>n/a</t>
  </si>
  <si>
    <t>Total annualised costs</t>
  </si>
  <si>
    <t>PV total benefits</t>
  </si>
  <si>
    <t>PV total costs</t>
  </si>
  <si>
    <t>Net market benefit</t>
  </si>
  <si>
    <t>Year commencing</t>
  </si>
  <si>
    <t>Fixed O&amp;M</t>
  </si>
  <si>
    <t>Variable O&amp;M</t>
  </si>
  <si>
    <t>Results</t>
  </si>
  <si>
    <t>Yearly NPV benefit ($m)</t>
  </si>
  <si>
    <t xml:space="preserve">Scenario: </t>
  </si>
  <si>
    <t>Option 7 - Net Market Benefit evaluation</t>
  </si>
  <si>
    <t>Weighted average</t>
  </si>
  <si>
    <t>1. Global slowdown</t>
  </si>
  <si>
    <t>2. Status quo / current policy</t>
  </si>
  <si>
    <t>3. Sustained renewables uptake</t>
  </si>
  <si>
    <t>4. Accelerated transition to low emissions future</t>
  </si>
  <si>
    <t>Option 1:  600 MW in 2026</t>
  </si>
  <si>
    <t>Option 2:  750 MW in 2026</t>
  </si>
  <si>
    <t>Scenarios (and weightings in %)</t>
  </si>
  <si>
    <t xml:space="preserve">The sheet shows the output from EY's market modelling for each Option (1 to 11) for each of the 4 scenarios. </t>
  </si>
  <si>
    <t>All values shown are expressed in 2019 dollars (millions), in present value terms as at 2025.</t>
  </si>
  <si>
    <t>SCS M750 M1_27</t>
  </si>
  <si>
    <t>to</t>
  </si>
  <si>
    <t>SCS</t>
  </si>
  <si>
    <t>SCS M1200 M1_27 M2_29</t>
  </si>
  <si>
    <t>EY Ref:</t>
  </si>
  <si>
    <t>FCS M1500 M1_31 M2_33</t>
  </si>
  <si>
    <t>FCS</t>
  </si>
  <si>
    <t>EY ref:</t>
  </si>
  <si>
    <t>FCS M1500 M1_29 M2_33</t>
  </si>
  <si>
    <t>FCS M1500 M1_29 M2_31</t>
  </si>
  <si>
    <t>FCS M1500 M1_27 M2_29</t>
  </si>
  <si>
    <t>EC70</t>
  </si>
  <si>
    <t>EC70 M1500 M1_27 M2_29</t>
  </si>
  <si>
    <t>EC70 M1500 M1_29 M2_31</t>
  </si>
  <si>
    <t>EC70 M1500 M1_29 M2_33</t>
  </si>
  <si>
    <t>EC70 M1500 M1_31 M2_33</t>
  </si>
  <si>
    <t>RRS M1500 M1_27 M2_29</t>
  </si>
  <si>
    <t>RRS</t>
  </si>
  <si>
    <t>RRS M1500 M1_29 M2_31</t>
  </si>
  <si>
    <t>RRS M1500 M1_29 M2_33</t>
  </si>
  <si>
    <t>RRS M1200 M1_31 M2_33</t>
  </si>
  <si>
    <t>SCS M1500 M1_27 M2_29</t>
  </si>
  <si>
    <t>SCS M1500 M1_29 M2_31</t>
  </si>
  <si>
    <t>SCS M1500 M1_29 M2_33</t>
  </si>
  <si>
    <t>SCS M1500 M1_31 M2_33</t>
  </si>
  <si>
    <t>FCS 600 M1_29</t>
  </si>
  <si>
    <t>FCS 600 M1_27</t>
  </si>
  <si>
    <t>FCS 1200 M1_27 M2_29</t>
  </si>
  <si>
    <t>FCS 750 M1_27</t>
  </si>
  <si>
    <t>FCS 750 M1_29</t>
  </si>
  <si>
    <t>EC70 600 M1_27</t>
  </si>
  <si>
    <t>EC70 1200 M1_27 M2_29</t>
  </si>
  <si>
    <t>EC70 M750 FY27</t>
  </si>
  <si>
    <t>RRS 1200 M1_27 M2_29</t>
  </si>
  <si>
    <t>RRS 600 M1_27</t>
  </si>
  <si>
    <t>RRS 600 M1_29</t>
  </si>
  <si>
    <t>RRS 750 M1_27</t>
  </si>
  <si>
    <t>RRS 750 M1_29</t>
  </si>
  <si>
    <t>SCS M600 M1_27</t>
  </si>
  <si>
    <t>Option 5:  750 MW in 2027 and 750 MW in 2028</t>
  </si>
  <si>
    <t>Slow Change M1500 FY28_29</t>
  </si>
  <si>
    <t>Slow Change</t>
  </si>
  <si>
    <t>Neutral M1500 FY28_29</t>
  </si>
  <si>
    <t>Neutral</t>
  </si>
  <si>
    <t>Rapid Renewable M1500 FY28_29</t>
  </si>
  <si>
    <t>Rapid Renewable</t>
  </si>
  <si>
    <t>Fast Change M1500 FY28_29</t>
  </si>
  <si>
    <t>Fast Change</t>
  </si>
  <si>
    <t xml:space="preserve">The options are defined in the table below.  </t>
  </si>
  <si>
    <t>The scenarios are defined in the table below.</t>
  </si>
  <si>
    <t>Guide to worksheets</t>
  </si>
  <si>
    <t>the discount rate used in EY's market modelling.</t>
  </si>
  <si>
    <t xml:space="preserve">FCAS benefits </t>
  </si>
  <si>
    <t>All values shown are present value net market benefits at 2019, expressed in 2019 millions of dollars</t>
  </si>
  <si>
    <t xml:space="preserve">Summary of results </t>
  </si>
  <si>
    <t>Table 8:  Net market benefits of 600 MW versus 750 MW commissioned in 2026</t>
  </si>
  <si>
    <t>Derivation of tables for inclusion in the Project Assessment Draft Report</t>
  </si>
  <si>
    <t>Option description used in this spreadsheet</t>
  </si>
  <si>
    <t>Credible option</t>
  </si>
  <si>
    <t>Commissioning year</t>
  </si>
  <si>
    <t>Net market benefit by scenario ($ million)</t>
  </si>
  <si>
    <t>750 MW</t>
  </si>
  <si>
    <t>600 MW</t>
  </si>
  <si>
    <t>Additional value provided by the 750 MW option</t>
  </si>
  <si>
    <t>Table 9:  Net market benefits for 1500 MW or 1200 MW Marinus Link options</t>
  </si>
  <si>
    <t>2026 &amp; 2028</t>
  </si>
  <si>
    <t>1500 MW</t>
  </si>
  <si>
    <t>1200 MW</t>
  </si>
  <si>
    <t>Additional value provided by the 1500 MW option</t>
  </si>
  <si>
    <t>Table 10:  Net market benefits for 1500 MW or 750 MW Marinus Link options</t>
  </si>
  <si>
    <t xml:space="preserve">1500 MW in </t>
  </si>
  <si>
    <t>two 750 MW</t>
  </si>
  <si>
    <t>stages</t>
  </si>
  <si>
    <t>2027 &amp; 2028</t>
  </si>
  <si>
    <t>2028 &amp; 2030</t>
  </si>
  <si>
    <t>2028 &amp; 2032</t>
  </si>
  <si>
    <t>2030 &amp; 2032</t>
  </si>
  <si>
    <t>Table 11:  Optimal timing for the 1500 MW option</t>
  </si>
  <si>
    <t>Table 12:  Net market benefits for each credible option in 2028 and 2032</t>
  </si>
  <si>
    <t>Market benefits</t>
  </si>
  <si>
    <t>This workbook evaluates the net market benefits of 11 Marinus Link project options under 4 different scenarios.</t>
  </si>
  <si>
    <t xml:space="preserve">Note - The discount rate used in this workbook (5.9%) is aligned </t>
  </si>
  <si>
    <t xml:space="preserve">It should not be changed unless a corresponding change is made to </t>
  </si>
  <si>
    <t xml:space="preserve">with the discount rate used by EY in their market modelling. </t>
  </si>
  <si>
    <t xml:space="preserve">Information presented </t>
  </si>
  <si>
    <t>Link to worksheet</t>
  </si>
  <si>
    <t>Key inputs to the model:</t>
  </si>
  <si>
    <t>The results of the evaluation, including the relevant tables that appear in the PADR</t>
  </si>
  <si>
    <t>Project costs</t>
  </si>
  <si>
    <t>Option 1</t>
  </si>
  <si>
    <t>Option 2</t>
  </si>
  <si>
    <t>Option 3</t>
  </si>
  <si>
    <t>Option 4</t>
  </si>
  <si>
    <t>Option 5</t>
  </si>
  <si>
    <t>Option 6</t>
  </si>
  <si>
    <t>Option 7</t>
  </si>
  <si>
    <t>Option 8</t>
  </si>
  <si>
    <t>Option 9</t>
  </si>
  <si>
    <t>Option 10</t>
  </si>
  <si>
    <t>Option 11</t>
  </si>
  <si>
    <t>each option under each of the four scenarios</t>
  </si>
  <si>
    <r>
      <t xml:space="preserve"> </t>
    </r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  <scheme val="minor"/>
      </rPr>
      <t xml:space="preserve">  EY's estimates of market benefits</t>
    </r>
  </si>
  <si>
    <t xml:space="preserve">Calculation of the net market benefits for </t>
  </si>
  <si>
    <r>
      <t xml:space="preserve"> </t>
    </r>
    <r>
      <rPr>
        <sz val="11"/>
        <color theme="1"/>
        <rFont val="Symbol"/>
        <family val="1"/>
        <charset val="2"/>
      </rPr>
      <t>·</t>
    </r>
    <r>
      <rPr>
        <sz val="11"/>
        <color theme="1"/>
        <rFont val="Calibri"/>
        <family val="2"/>
      </rPr>
      <t xml:space="preserve">  </t>
    </r>
    <r>
      <rPr>
        <sz val="11"/>
        <color theme="1"/>
        <rFont val="Calibri"/>
        <family val="2"/>
        <scheme val="minor"/>
      </rPr>
      <t>GHD's estimates of FCAS benefits</t>
    </r>
  </si>
  <si>
    <r>
      <t xml:space="preserve"> </t>
    </r>
    <r>
      <rPr>
        <sz val="11"/>
        <color theme="1"/>
        <rFont val="Symbol"/>
        <family val="1"/>
        <charset val="2"/>
      </rPr>
      <t xml:space="preserve">· </t>
    </r>
    <r>
      <rPr>
        <sz val="11"/>
        <color theme="1"/>
        <rFont val="Calibri"/>
        <family val="2"/>
      </rPr>
      <t xml:space="preserve"> Marinus Link </t>
    </r>
    <r>
      <rPr>
        <sz val="11"/>
        <color theme="1"/>
        <rFont val="Calibri"/>
        <family val="2"/>
        <scheme val="minor"/>
      </rPr>
      <t>forecast capital and operating costs,
      and calculations of total annualised costs</t>
    </r>
  </si>
  <si>
    <t>;Yearly NPV benefit ($m)</t>
  </si>
  <si>
    <t>BS</t>
  </si>
  <si>
    <t>FOM</t>
  </si>
  <si>
    <t>VOM</t>
  </si>
  <si>
    <t>Slow Change M600 FY29</t>
  </si>
  <si>
    <t>Neutral M600 FY29</t>
  </si>
  <si>
    <t>Slow Change M750 FY29</t>
  </si>
  <si>
    <t>Neutral M750 FY29</t>
  </si>
  <si>
    <t>Slow Change M1200 FY29_33</t>
  </si>
  <si>
    <t>Neutral M1200 FY29_33</t>
  </si>
  <si>
    <t>Rapid Renewable M1200 FY29_33</t>
  </si>
  <si>
    <t>Fast Change M1200 FY29_33</t>
  </si>
  <si>
    <t xml:space="preserve">The highest net market benefit is shaded green.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</si>
</sst>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0.0%"/>
    <numFmt numFmtId="165" formatCode="#,##0.0"/>
    <numFmt numFmtId="166" formatCode="0.000"/>
    <numFmt numFmtId="167" formatCode="[$-C09]dd\-mmm\-yy;@"/>
    <numFmt numFmtId="168" formatCode="0.0"/>
    <numFmt numFmtId="169" formatCode="[$$-C09]#,##0"/>
    <numFmt numFmtId="170" formatCode="[$$-C09]#,##0.0;[Red]\-[$$-C09]#,##0.0"/>
    <numFmt numFmtId="171" formatCode="[$$-C09]#,##0.0"/>
    <numFmt numFmtId="172" formatCode="_-* #,##0.0_-;\-* #,##0.0_-;_-* &quot;-&quot;??_-;_-@_-"/>
    <numFmt numFmtId="173" formatCode="#,##0.0_ ;\-#,##0.0\ "/>
    <numFmt numFmtId="174" formatCode="\(0%\)"/>
    <numFmt numFmtId="175" formatCode="0.000000"/>
    <numFmt numFmtId="176" formatCode="0.00000"/>
    <numFmt numFmtId="177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9831"/>
        <bgColor indexed="64"/>
      </patternFill>
    </fill>
    <fill>
      <patternFill patternType="solid">
        <fgColor rgb="FF188CE5"/>
        <bgColor indexed="64"/>
      </patternFill>
    </fill>
    <fill>
      <patternFill patternType="solid">
        <fgColor rgb="FFFF4136"/>
        <bgColor indexed="64"/>
      </patternFill>
    </fill>
    <fill>
      <patternFill patternType="solid">
        <fgColor rgb="FF87D3F2"/>
        <bgColor indexed="64"/>
      </patternFill>
    </fill>
    <fill>
      <patternFill patternType="solid">
        <fgColor rgb="FF750E5C"/>
        <bgColor indexed="64"/>
      </patternFill>
    </fill>
    <fill>
      <patternFill patternType="solid">
        <fgColor rgb="FFC981B2"/>
        <bgColor indexed="64"/>
      </patternFill>
    </fill>
    <fill>
      <patternFill patternType="solid">
        <fgColor rgb="FF34C768"/>
        <bgColor indexed="64"/>
      </patternFill>
    </fill>
    <fill>
      <patternFill patternType="solid">
        <fgColor rgb="FF3D108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FFFEF"/>
        <bgColor indexed="64"/>
      </patternFill>
    </fill>
    <fill>
      <patternFill patternType="solid">
        <fgColor rgb="FFFEE3DE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320">
    <xf numFmtId="0" fontId="0" fillId="0" borderId="0" xfId="0"/>
    <xf numFmtId="0" fontId="4" fillId="0" borderId="0" xfId="0" applyFont="1"/>
    <xf numFmtId="9" fontId="4" fillId="4" borderId="7" xfId="1" applyFont="1" applyFill="1" applyBorder="1" applyAlignment="1">
      <alignment horizontal="center"/>
    </xf>
    <xf numFmtId="9" fontId="4" fillId="4" borderId="8" xfId="1" applyFont="1" applyFill="1" applyBorder="1" applyAlignment="1">
      <alignment horizontal="center"/>
    </xf>
    <xf numFmtId="0" fontId="4" fillId="5" borderId="4" xfId="0" applyFont="1" applyFill="1" applyBorder="1"/>
    <xf numFmtId="0" fontId="0" fillId="5" borderId="5" xfId="0" applyFill="1" applyBorder="1"/>
    <xf numFmtId="0" fontId="4" fillId="5" borderId="3" xfId="0" applyFont="1" applyFill="1" applyBorder="1"/>
    <xf numFmtId="0" fontId="4" fillId="5" borderId="6" xfId="0" applyFont="1" applyFill="1" applyBorder="1"/>
    <xf numFmtId="0" fontId="0" fillId="6" borderId="0" xfId="0" applyFill="1"/>
    <xf numFmtId="0" fontId="2" fillId="2" borderId="1" xfId="2"/>
    <xf numFmtId="165" fontId="3" fillId="3" borderId="1" xfId="3" applyNumberFormat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165" fontId="8" fillId="3" borderId="1" xfId="3" applyNumberFormat="1" applyFont="1"/>
    <xf numFmtId="0" fontId="4" fillId="0" borderId="0" xfId="0" applyFont="1" applyAlignment="1">
      <alignment horizontal="right"/>
    </xf>
    <xf numFmtId="0" fontId="0" fillId="0" borderId="10" xfId="0" applyBorder="1"/>
    <xf numFmtId="0" fontId="4" fillId="14" borderId="14" xfId="0" applyFont="1" applyFill="1" applyBorder="1"/>
    <xf numFmtId="0" fontId="0" fillId="15" borderId="2" xfId="0" applyFill="1" applyBorder="1"/>
    <xf numFmtId="0" fontId="0" fillId="15" borderId="3" xfId="0" applyFill="1" applyBorder="1"/>
    <xf numFmtId="166" fontId="0" fillId="0" borderId="0" xfId="0" applyNumberFormat="1"/>
    <xf numFmtId="0" fontId="10" fillId="0" borderId="0" xfId="0" applyFont="1"/>
    <xf numFmtId="167" fontId="10" fillId="0" borderId="0" xfId="0" applyNumberFormat="1" applyFont="1"/>
    <xf numFmtId="0" fontId="0" fillId="0" borderId="0" xfId="0" applyFill="1"/>
    <xf numFmtId="0" fontId="4" fillId="0" borderId="0" xfId="0" applyFont="1" applyFill="1"/>
    <xf numFmtId="0" fontId="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10" xfId="0" applyFont="1" applyBorder="1" applyAlignment="1">
      <alignment horizontal="righ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0" fillId="0" borderId="16" xfId="0" applyFont="1" applyBorder="1" applyAlignment="1">
      <alignment horizontal="right"/>
    </xf>
    <xf numFmtId="0" fontId="11" fillId="0" borderId="17" xfId="0" applyFont="1" applyBorder="1" applyAlignment="1">
      <alignment horizontal="right"/>
    </xf>
    <xf numFmtId="0" fontId="11" fillId="0" borderId="18" xfId="0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15" fontId="10" fillId="0" borderId="0" xfId="0" applyNumberFormat="1" applyFont="1" applyBorder="1" applyAlignment="1">
      <alignment horizontal="right"/>
    </xf>
    <xf numFmtId="167" fontId="10" fillId="0" borderId="0" xfId="0" applyNumberFormat="1" applyFont="1" applyBorder="1"/>
    <xf numFmtId="167" fontId="10" fillId="0" borderId="19" xfId="0" applyNumberFormat="1" applyFont="1" applyBorder="1"/>
    <xf numFmtId="0" fontId="4" fillId="16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3" fontId="11" fillId="0" borderId="0" xfId="0" applyNumberFormat="1" applyFont="1" applyFill="1" applyBorder="1" applyAlignment="1">
      <alignment horizontal="right"/>
    </xf>
    <xf numFmtId="3" fontId="11" fillId="0" borderId="19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11" fillId="0" borderId="20" xfId="0" applyFont="1" applyBorder="1" applyAlignment="1">
      <alignment horizontal="right"/>
    </xf>
    <xf numFmtId="0" fontId="4" fillId="16" borderId="0" xfId="0" applyFont="1" applyFill="1" applyBorder="1" applyAlignment="1">
      <alignment horizontal="right"/>
    </xf>
    <xf numFmtId="0" fontId="4" fillId="16" borderId="19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8" fontId="4" fillId="0" borderId="19" xfId="0" applyNumberFormat="1" applyFont="1" applyBorder="1" applyAlignment="1">
      <alignment horizontal="right"/>
    </xf>
    <xf numFmtId="0" fontId="0" fillId="0" borderId="15" xfId="0" applyBorder="1"/>
    <xf numFmtId="0" fontId="0" fillId="0" borderId="21" xfId="0" applyBorder="1"/>
    <xf numFmtId="170" fontId="0" fillId="0" borderId="23" xfId="0" applyNumberFormat="1" applyBorder="1"/>
    <xf numFmtId="169" fontId="4" fillId="4" borderId="0" xfId="0" applyNumberFormat="1" applyFont="1" applyFill="1" applyBorder="1"/>
    <xf numFmtId="0" fontId="4" fillId="4" borderId="0" xfId="0" applyFont="1" applyFill="1" applyBorder="1"/>
    <xf numFmtId="170" fontId="0" fillId="0" borderId="0" xfId="0" applyNumberFormat="1" applyBorder="1"/>
    <xf numFmtId="171" fontId="4" fillId="4" borderId="0" xfId="0" applyNumberFormat="1" applyFont="1" applyFill="1" applyBorder="1"/>
    <xf numFmtId="0" fontId="6" fillId="5" borderId="0" xfId="0" applyFont="1" applyFill="1"/>
    <xf numFmtId="0" fontId="0" fillId="5" borderId="0" xfId="0" applyFill="1"/>
    <xf numFmtId="172" fontId="0" fillId="0" borderId="0" xfId="4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16" borderId="3" xfId="0" applyFont="1" applyFill="1" applyBorder="1" applyAlignment="1">
      <alignment horizontal="center"/>
    </xf>
    <xf numFmtId="0" fontId="4" fillId="16" borderId="25" xfId="0" applyFont="1" applyFill="1" applyBorder="1" applyAlignment="1">
      <alignment horizontal="center"/>
    </xf>
    <xf numFmtId="0" fontId="4" fillId="16" borderId="6" xfId="0" applyFont="1" applyFill="1" applyBorder="1" applyAlignment="1">
      <alignment horizontal="center"/>
    </xf>
    <xf numFmtId="173" fontId="0" fillId="0" borderId="22" xfId="4" applyNumberFormat="1" applyFont="1" applyBorder="1" applyAlignment="1">
      <alignment horizontal="center"/>
    </xf>
    <xf numFmtId="173" fontId="0" fillId="0" borderId="7" xfId="4" applyNumberFormat="1" applyFont="1" applyBorder="1" applyAlignment="1">
      <alignment horizontal="center"/>
    </xf>
    <xf numFmtId="173" fontId="0" fillId="0" borderId="26" xfId="4" applyNumberFormat="1" applyFont="1" applyBorder="1" applyAlignment="1">
      <alignment horizontal="center"/>
    </xf>
    <xf numFmtId="173" fontId="0" fillId="0" borderId="8" xfId="4" applyNumberFormat="1" applyFont="1" applyBorder="1" applyAlignment="1">
      <alignment horizontal="center"/>
    </xf>
    <xf numFmtId="0" fontId="0" fillId="16" borderId="15" xfId="0" applyFill="1" applyBorder="1" applyAlignment="1">
      <alignment vertical="center"/>
    </xf>
    <xf numFmtId="0" fontId="9" fillId="16" borderId="15" xfId="0" applyFont="1" applyFill="1" applyBorder="1" applyAlignment="1">
      <alignment horizontal="right" vertical="center"/>
    </xf>
    <xf numFmtId="0" fontId="4" fillId="17" borderId="0" xfId="0" applyFont="1" applyFill="1"/>
    <xf numFmtId="168" fontId="4" fillId="17" borderId="0" xfId="0" applyNumberFormat="1" applyFont="1" applyFill="1"/>
    <xf numFmtId="0" fontId="0" fillId="18" borderId="0" xfId="0" applyFill="1"/>
    <xf numFmtId="168" fontId="0" fillId="18" borderId="0" xfId="0" applyNumberFormat="1" applyFill="1"/>
    <xf numFmtId="0" fontId="0" fillId="18" borderId="15" xfId="0" applyFill="1" applyBorder="1"/>
    <xf numFmtId="168" fontId="0" fillId="18" borderId="15" xfId="0" applyNumberFormat="1" applyFill="1" applyBorder="1"/>
    <xf numFmtId="0" fontId="12" fillId="0" borderId="0" xfId="0" applyFont="1"/>
    <xf numFmtId="168" fontId="12" fillId="0" borderId="0" xfId="0" applyNumberFormat="1" applyFont="1"/>
    <xf numFmtId="0" fontId="12" fillId="0" borderId="15" xfId="0" applyFont="1" applyBorder="1"/>
    <xf numFmtId="0" fontId="12" fillId="0" borderId="0" xfId="0" applyFont="1" applyBorder="1"/>
    <xf numFmtId="0" fontId="4" fillId="19" borderId="15" xfId="0" applyFont="1" applyFill="1" applyBorder="1"/>
    <xf numFmtId="168" fontId="4" fillId="19" borderId="15" xfId="0" applyNumberFormat="1" applyFont="1" applyFill="1" applyBorder="1"/>
    <xf numFmtId="0" fontId="4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4" fillId="0" borderId="29" xfId="0" applyFont="1" applyBorder="1"/>
    <xf numFmtId="0" fontId="0" fillId="0" borderId="30" xfId="0" applyBorder="1"/>
    <xf numFmtId="0" fontId="4" fillId="17" borderId="31" xfId="0" applyFont="1" applyFill="1" applyBorder="1" applyAlignment="1">
      <alignment vertical="top" wrapText="1"/>
    </xf>
    <xf numFmtId="170" fontId="4" fillId="17" borderId="32" xfId="0" applyNumberFormat="1" applyFont="1" applyFill="1" applyBorder="1" applyAlignment="1">
      <alignment vertical="center"/>
    </xf>
    <xf numFmtId="0" fontId="4" fillId="17" borderId="33" xfId="0" applyFont="1" applyFill="1" applyBorder="1" applyAlignment="1">
      <alignment vertical="center"/>
    </xf>
    <xf numFmtId="1" fontId="0" fillId="18" borderId="15" xfId="0" applyNumberFormat="1" applyFill="1" applyBorder="1"/>
    <xf numFmtId="172" fontId="0" fillId="0" borderId="0" xfId="4" applyNumberFormat="1" applyFont="1" applyFill="1"/>
    <xf numFmtId="0" fontId="0" fillId="16" borderId="16" xfId="0" applyFill="1" applyBorder="1"/>
    <xf numFmtId="0" fontId="0" fillId="0" borderId="0" xfId="0" applyBorder="1"/>
    <xf numFmtId="1" fontId="4" fillId="19" borderId="15" xfId="0" applyNumberFormat="1" applyFont="1" applyFill="1" applyBorder="1"/>
    <xf numFmtId="172" fontId="4" fillId="0" borderId="23" xfId="4" applyNumberFormat="1" applyFont="1" applyFill="1" applyBorder="1"/>
    <xf numFmtId="0" fontId="0" fillId="16" borderId="3" xfId="0" applyFont="1" applyFill="1" applyBorder="1"/>
    <xf numFmtId="174" fontId="0" fillId="16" borderId="3" xfId="1" applyNumberFormat="1" applyFont="1" applyFill="1" applyBorder="1" applyAlignment="1">
      <alignment horizontal="center"/>
    </xf>
    <xf numFmtId="174" fontId="0" fillId="16" borderId="26" xfId="1" applyNumberFormat="1" applyFont="1" applyFill="1" applyBorder="1" applyAlignment="1">
      <alignment horizontal="center"/>
    </xf>
    <xf numFmtId="174" fontId="0" fillId="16" borderId="8" xfId="1" applyNumberFormat="1" applyFont="1" applyFill="1" applyBorder="1" applyAlignment="1">
      <alignment horizontal="center"/>
    </xf>
    <xf numFmtId="0" fontId="13" fillId="16" borderId="2" xfId="0" applyFont="1" applyFill="1" applyBorder="1" applyAlignment="1">
      <alignment vertical="center"/>
    </xf>
    <xf numFmtId="0" fontId="0" fillId="16" borderId="2" xfId="0" applyFill="1" applyBorder="1" applyAlignment="1">
      <alignment horizontal="center" vertical="center" wrapText="1"/>
    </xf>
    <xf numFmtId="0" fontId="0" fillId="16" borderId="34" xfId="0" applyFill="1" applyBorder="1" applyAlignment="1">
      <alignment horizontal="center" vertical="center" wrapText="1"/>
    </xf>
    <xf numFmtId="0" fontId="0" fillId="16" borderId="35" xfId="0" applyFill="1" applyBorder="1" applyAlignment="1">
      <alignment horizontal="center" vertical="center" wrapText="1"/>
    </xf>
    <xf numFmtId="168" fontId="12" fillId="0" borderId="0" xfId="0" applyNumberFormat="1" applyFont="1" applyFill="1"/>
    <xf numFmtId="0" fontId="14" fillId="21" borderId="11" xfId="0" applyFont="1" applyFill="1" applyBorder="1"/>
    <xf numFmtId="0" fontId="15" fillId="21" borderId="11" xfId="0" applyFont="1" applyFill="1" applyBorder="1"/>
    <xf numFmtId="0" fontId="14" fillId="21" borderId="0" xfId="0" applyFont="1" applyFill="1" applyBorder="1" applyAlignment="1">
      <alignment horizontal="right"/>
    </xf>
    <xf numFmtId="0" fontId="14" fillId="21" borderId="0" xfId="0" applyFont="1" applyFill="1" applyBorder="1"/>
    <xf numFmtId="0" fontId="15" fillId="21" borderId="0" xfId="0" applyFont="1" applyFill="1" applyBorder="1"/>
    <xf numFmtId="0" fontId="14" fillId="21" borderId="11" xfId="0" applyFont="1" applyFill="1" applyBorder="1" applyAlignment="1">
      <alignment horizontal="left"/>
    </xf>
    <xf numFmtId="0" fontId="16" fillId="21" borderId="11" xfId="0" applyFont="1" applyFill="1" applyBorder="1"/>
    <xf numFmtId="0" fontId="0" fillId="0" borderId="41" xfId="0" applyFont="1" applyBorder="1" applyAlignment="1">
      <alignment vertical="center"/>
    </xf>
    <xf numFmtId="0" fontId="0" fillId="16" borderId="18" xfId="0" applyFill="1" applyBorder="1"/>
    <xf numFmtId="0" fontId="4" fillId="16" borderId="19" xfId="0" applyFont="1" applyFill="1" applyBorder="1" applyAlignment="1">
      <alignment horizontal="center" vertical="center" wrapText="1"/>
    </xf>
    <xf numFmtId="173" fontId="0" fillId="16" borderId="20" xfId="4" applyNumberFormat="1" applyFont="1" applyFill="1" applyBorder="1" applyAlignment="1">
      <alignment horizontal="center"/>
    </xf>
    <xf numFmtId="0" fontId="0" fillId="0" borderId="46" xfId="0" applyFont="1" applyBorder="1" applyAlignment="1">
      <alignment vertical="center"/>
    </xf>
    <xf numFmtId="0" fontId="15" fillId="21" borderId="11" xfId="0" applyFont="1" applyFill="1" applyBorder="1" applyAlignment="1">
      <alignment horizontal="center"/>
    </xf>
    <xf numFmtId="0" fontId="15" fillId="21" borderId="11" xfId="0" applyFont="1" applyFill="1" applyBorder="1" applyAlignment="1">
      <alignment horizontal="right"/>
    </xf>
    <xf numFmtId="0" fontId="12" fillId="0" borderId="0" xfId="0" applyFont="1" applyFill="1"/>
    <xf numFmtId="168" fontId="12" fillId="0" borderId="15" xfId="0" applyNumberFormat="1" applyFont="1" applyFill="1" applyBorder="1"/>
    <xf numFmtId="1" fontId="12" fillId="0" borderId="15" xfId="0" applyNumberFormat="1" applyFont="1" applyFill="1" applyBorder="1"/>
    <xf numFmtId="1" fontId="0" fillId="18" borderId="0" xfId="0" applyNumberFormat="1" applyFill="1"/>
    <xf numFmtId="0" fontId="0" fillId="0" borderId="41" xfId="0" applyFont="1" applyFill="1" applyBorder="1" applyAlignment="1">
      <alignment vertical="center"/>
    </xf>
    <xf numFmtId="0" fontId="4" fillId="22" borderId="0" xfId="0" applyFont="1" applyFill="1"/>
    <xf numFmtId="0" fontId="0" fillId="22" borderId="0" xfId="0" applyFill="1"/>
    <xf numFmtId="0" fontId="4" fillId="22" borderId="47" xfId="0" applyFont="1" applyFill="1" applyBorder="1"/>
    <xf numFmtId="0" fontId="0" fillId="22" borderId="48" xfId="0" applyFill="1" applyBorder="1"/>
    <xf numFmtId="0" fontId="0" fillId="22" borderId="49" xfId="0" applyFill="1" applyBorder="1"/>
    <xf numFmtId="0" fontId="0" fillId="22" borderId="10" xfId="0" applyFill="1" applyBorder="1"/>
    <xf numFmtId="165" fontId="0" fillId="22" borderId="0" xfId="0" applyNumberFormat="1" applyFill="1"/>
    <xf numFmtId="165" fontId="3" fillId="3" borderId="50" xfId="3" applyNumberFormat="1" applyBorder="1"/>
    <xf numFmtId="0" fontId="4" fillId="0" borderId="36" xfId="0" applyFont="1" applyBorder="1" applyAlignment="1">
      <alignment horizontal="right"/>
    </xf>
    <xf numFmtId="0" fontId="12" fillId="22" borderId="0" xfId="0" applyFont="1" applyFill="1"/>
    <xf numFmtId="0" fontId="0" fillId="22" borderId="0" xfId="0" applyFill="1" applyAlignment="1">
      <alignment horizontal="right"/>
    </xf>
    <xf numFmtId="0" fontId="4" fillId="22" borderId="36" xfId="0" applyFont="1" applyFill="1" applyBorder="1" applyAlignment="1">
      <alignment horizontal="right"/>
    </xf>
    <xf numFmtId="0" fontId="11" fillId="22" borderId="0" xfId="0" applyFont="1" applyFill="1" applyAlignment="1">
      <alignment horizontal="right"/>
    </xf>
    <xf numFmtId="0" fontId="11" fillId="22" borderId="0" xfId="0" applyFont="1" applyFill="1" applyAlignment="1">
      <alignment horizontal="left"/>
    </xf>
    <xf numFmtId="0" fontId="11" fillId="22" borderId="0" xfId="0" applyFont="1" applyFill="1" applyAlignment="1">
      <alignment horizontal="center"/>
    </xf>
    <xf numFmtId="0" fontId="12" fillId="22" borderId="0" xfId="0" applyFont="1" applyFill="1" applyAlignment="1">
      <alignment horizontal="left"/>
    </xf>
    <xf numFmtId="0" fontId="0" fillId="22" borderId="0" xfId="0" applyFont="1" applyFill="1" applyAlignment="1">
      <alignment horizontal="left"/>
    </xf>
    <xf numFmtId="0" fontId="0" fillId="22" borderId="0" xfId="0" applyFont="1" applyFill="1" applyAlignment="1">
      <alignment horizontal="right"/>
    </xf>
    <xf numFmtId="0" fontId="4" fillId="22" borderId="0" xfId="0" applyFont="1" applyFill="1" applyAlignment="1">
      <alignment horizontal="left"/>
    </xf>
    <xf numFmtId="0" fontId="6" fillId="22" borderId="0" xfId="0" applyFont="1" applyFill="1"/>
    <xf numFmtId="164" fontId="4" fillId="22" borderId="0" xfId="0" applyNumberFormat="1" applyFont="1" applyFill="1" applyAlignment="1"/>
    <xf numFmtId="0" fontId="5" fillId="22" borderId="0" xfId="0" applyFont="1" applyFill="1"/>
    <xf numFmtId="171" fontId="0" fillId="22" borderId="0" xfId="0" applyNumberFormat="1" applyFill="1"/>
    <xf numFmtId="169" fontId="0" fillId="22" borderId="0" xfId="0" applyNumberFormat="1" applyFill="1"/>
    <xf numFmtId="164" fontId="4" fillId="22" borderId="0" xfId="0" applyNumberFormat="1" applyFont="1" applyFill="1"/>
    <xf numFmtId="0" fontId="4" fillId="22" borderId="0" xfId="0" applyFont="1" applyFill="1" applyBorder="1"/>
    <xf numFmtId="0" fontId="0" fillId="22" borderId="0" xfId="0" applyFill="1" applyBorder="1"/>
    <xf numFmtId="169" fontId="4" fillId="22" borderId="0" xfId="0" applyNumberFormat="1" applyFont="1" applyFill="1" applyBorder="1"/>
    <xf numFmtId="170" fontId="0" fillId="22" borderId="0" xfId="0" applyNumberFormat="1" applyFill="1" applyBorder="1"/>
    <xf numFmtId="171" fontId="4" fillId="22" borderId="0" xfId="0" applyNumberFormat="1" applyFont="1" applyFill="1" applyBorder="1"/>
    <xf numFmtId="0" fontId="4" fillId="22" borderId="0" xfId="0" applyFont="1" applyFill="1" applyBorder="1" applyAlignment="1">
      <alignment vertical="top" wrapText="1"/>
    </xf>
    <xf numFmtId="170" fontId="4" fillId="22" borderId="0" xfId="0" applyNumberFormat="1" applyFont="1" applyFill="1" applyBorder="1" applyAlignment="1">
      <alignment vertical="center"/>
    </xf>
    <xf numFmtId="0" fontId="4" fillId="22" borderId="0" xfId="0" applyFont="1" applyFill="1" applyBorder="1" applyAlignment="1">
      <alignment vertical="center"/>
    </xf>
    <xf numFmtId="0" fontId="0" fillId="22" borderId="0" xfId="0" applyFont="1" applyFill="1" applyBorder="1"/>
    <xf numFmtId="164" fontId="0" fillId="22" borderId="0" xfId="1" applyNumberFormat="1" applyFont="1" applyFill="1"/>
    <xf numFmtId="175" fontId="0" fillId="22" borderId="0" xfId="0" applyNumberFormat="1" applyFill="1"/>
    <xf numFmtId="176" fontId="0" fillId="22" borderId="0" xfId="0" applyNumberFormat="1" applyFill="1"/>
    <xf numFmtId="168" fontId="0" fillId="22" borderId="0" xfId="0" applyNumberFormat="1" applyFill="1"/>
    <xf numFmtId="2" fontId="0" fillId="22" borderId="0" xfId="0" applyNumberFormat="1" applyFill="1"/>
    <xf numFmtId="0" fontId="12" fillId="22" borderId="0" xfId="0" applyFont="1" applyFill="1" applyBorder="1"/>
    <xf numFmtId="168" fontId="0" fillId="22" borderId="0" xfId="0" applyNumberFormat="1" applyFill="1" applyBorder="1"/>
    <xf numFmtId="168" fontId="0" fillId="22" borderId="10" xfId="0" applyNumberFormat="1" applyFill="1" applyBorder="1"/>
    <xf numFmtId="177" fontId="0" fillId="0" borderId="37" xfId="4" applyNumberFormat="1" applyFont="1" applyFill="1" applyBorder="1" applyAlignment="1">
      <alignment horizontal="center" vertical="center"/>
    </xf>
    <xf numFmtId="177" fontId="0" fillId="0" borderId="36" xfId="4" applyNumberFormat="1" applyFont="1" applyFill="1" applyBorder="1" applyAlignment="1">
      <alignment horizontal="center" vertical="center"/>
    </xf>
    <xf numFmtId="177" fontId="0" fillId="0" borderId="38" xfId="4" applyNumberFormat="1" applyFont="1" applyFill="1" applyBorder="1" applyAlignment="1">
      <alignment horizontal="center" vertical="center"/>
    </xf>
    <xf numFmtId="177" fontId="0" fillId="0" borderId="42" xfId="4" applyNumberFormat="1" applyFont="1" applyBorder="1" applyAlignment="1">
      <alignment horizontal="center" vertical="center"/>
    </xf>
    <xf numFmtId="177" fontId="0" fillId="0" borderId="43" xfId="4" applyNumberFormat="1" applyFont="1" applyBorder="1" applyAlignment="1">
      <alignment horizontal="center" vertical="center"/>
    </xf>
    <xf numFmtId="177" fontId="0" fillId="0" borderId="44" xfId="4" applyNumberFormat="1" applyFont="1" applyBorder="1" applyAlignment="1">
      <alignment horizontal="center" vertical="center"/>
    </xf>
    <xf numFmtId="177" fontId="0" fillId="0" borderId="45" xfId="4" applyNumberFormat="1" applyFont="1" applyBorder="1" applyAlignment="1">
      <alignment horizontal="center" vertical="center"/>
    </xf>
    <xf numFmtId="177" fontId="0" fillId="0" borderId="28" xfId="4" applyNumberFormat="1" applyFont="1" applyBorder="1" applyAlignment="1">
      <alignment horizontal="center" vertical="center"/>
    </xf>
    <xf numFmtId="177" fontId="0" fillId="0" borderId="37" xfId="4" applyNumberFormat="1" applyFont="1" applyBorder="1" applyAlignment="1">
      <alignment horizontal="center" vertical="center"/>
    </xf>
    <xf numFmtId="177" fontId="0" fillId="0" borderId="36" xfId="4" applyNumberFormat="1" applyFont="1" applyBorder="1" applyAlignment="1">
      <alignment horizontal="center" vertical="center"/>
    </xf>
    <xf numFmtId="177" fontId="12" fillId="0" borderId="36" xfId="4" applyNumberFormat="1" applyFont="1" applyFill="1" applyBorder="1" applyAlignment="1">
      <alignment horizontal="center" vertical="center"/>
    </xf>
    <xf numFmtId="177" fontId="0" fillId="0" borderId="38" xfId="4" applyNumberFormat="1" applyFont="1" applyBorder="1" applyAlignment="1">
      <alignment horizontal="center" vertical="center"/>
    </xf>
    <xf numFmtId="177" fontId="12" fillId="0" borderId="42" xfId="4" applyNumberFormat="1" applyFont="1" applyBorder="1" applyAlignment="1">
      <alignment horizontal="center" vertical="center"/>
    </xf>
    <xf numFmtId="177" fontId="12" fillId="0" borderId="37" xfId="4" applyNumberFormat="1" applyFont="1" applyFill="1" applyBorder="1" applyAlignment="1">
      <alignment horizontal="center" vertical="center"/>
    </xf>
    <xf numFmtId="177" fontId="12" fillId="0" borderId="38" xfId="4" applyNumberFormat="1" applyFont="1" applyFill="1" applyBorder="1" applyAlignment="1">
      <alignment horizontal="center" vertical="center"/>
    </xf>
    <xf numFmtId="177" fontId="12" fillId="0" borderId="42" xfId="4" applyNumberFormat="1" applyFont="1" applyFill="1" applyBorder="1" applyAlignment="1">
      <alignment horizontal="center" vertical="center"/>
    </xf>
    <xf numFmtId="177" fontId="0" fillId="0" borderId="42" xfId="4" applyNumberFormat="1" applyFont="1" applyFill="1" applyBorder="1" applyAlignment="1">
      <alignment horizontal="center" vertical="center"/>
    </xf>
    <xf numFmtId="177" fontId="0" fillId="0" borderId="33" xfId="4" applyNumberFormat="1" applyFont="1" applyFill="1" applyBorder="1" applyAlignment="1">
      <alignment horizontal="center" vertical="center"/>
    </xf>
    <xf numFmtId="0" fontId="0" fillId="15" borderId="12" xfId="0" applyFont="1" applyFill="1" applyBorder="1"/>
    <xf numFmtId="0" fontId="0" fillId="15" borderId="13" xfId="0" applyFont="1" applyFill="1" applyBorder="1"/>
    <xf numFmtId="164" fontId="4" fillId="15" borderId="51" xfId="0" applyNumberFormat="1" applyFont="1" applyFill="1" applyBorder="1" applyAlignment="1">
      <alignment horizontal="center"/>
    </xf>
    <xf numFmtId="0" fontId="4" fillId="0" borderId="10" xfId="0" applyFont="1" applyBorder="1"/>
    <xf numFmtId="0" fontId="0" fillId="16" borderId="9" xfId="0" applyFont="1" applyFill="1" applyBorder="1"/>
    <xf numFmtId="0" fontId="0" fillId="23" borderId="48" xfId="0" applyFill="1" applyBorder="1"/>
    <xf numFmtId="0" fontId="7" fillId="23" borderId="48" xfId="0" applyFont="1" applyFill="1" applyBorder="1"/>
    <xf numFmtId="0" fontId="6" fillId="23" borderId="48" xfId="0" applyFont="1" applyFill="1" applyBorder="1"/>
    <xf numFmtId="0" fontId="11" fillId="23" borderId="48" xfId="0" applyFont="1" applyFill="1" applyBorder="1" applyAlignment="1">
      <alignment horizontal="right"/>
    </xf>
    <xf numFmtId="0" fontId="7" fillId="23" borderId="48" xfId="0" applyFont="1" applyFill="1" applyBorder="1" applyAlignment="1">
      <alignment horizontal="left"/>
    </xf>
    <xf numFmtId="0" fontId="11" fillId="23" borderId="48" xfId="0" applyFont="1" applyFill="1" applyBorder="1" applyAlignment="1">
      <alignment horizontal="left"/>
    </xf>
    <xf numFmtId="0" fontId="11" fillId="23" borderId="48" xfId="0" applyFont="1" applyFill="1" applyBorder="1" applyAlignment="1">
      <alignment horizontal="center"/>
    </xf>
    <xf numFmtId="0" fontId="17" fillId="23" borderId="48" xfId="0" applyFont="1" applyFill="1" applyBorder="1"/>
    <xf numFmtId="0" fontId="4" fillId="16" borderId="52" xfId="0" applyFont="1" applyFill="1" applyBorder="1" applyAlignment="1">
      <alignment vertical="center"/>
    </xf>
    <xf numFmtId="0" fontId="4" fillId="16" borderId="9" xfId="0" applyFont="1" applyFill="1" applyBorder="1" applyAlignment="1">
      <alignment horizontal="center" vertical="center"/>
    </xf>
    <xf numFmtId="0" fontId="4" fillId="16" borderId="51" xfId="0" applyFont="1" applyFill="1" applyBorder="1" applyAlignment="1">
      <alignment horizontal="center" vertical="center" wrapText="1"/>
    </xf>
    <xf numFmtId="0" fontId="4" fillId="16" borderId="9" xfId="0" applyFont="1" applyFill="1" applyBorder="1" applyAlignment="1">
      <alignment horizontal="center" vertical="center" wrapText="1"/>
    </xf>
    <xf numFmtId="0" fontId="4" fillId="16" borderId="5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20" borderId="24" xfId="0" applyNumberFormat="1" applyFill="1" applyBorder="1" applyAlignment="1">
      <alignment horizontal="center" vertical="center"/>
    </xf>
    <xf numFmtId="177" fontId="0" fillId="20" borderId="55" xfId="0" applyNumberFormat="1" applyFill="1" applyBorder="1" applyAlignment="1">
      <alignment horizontal="center" vertical="center"/>
    </xf>
    <xf numFmtId="177" fontId="0" fillId="20" borderId="54" xfId="0" applyNumberForma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13" fillId="22" borderId="0" xfId="0" applyFont="1" applyFill="1"/>
    <xf numFmtId="0" fontId="0" fillId="22" borderId="0" xfId="0" applyFill="1" applyBorder="1" applyAlignment="1">
      <alignment horizontal="right"/>
    </xf>
    <xf numFmtId="0" fontId="6" fillId="22" borderId="0" xfId="0" applyFont="1" applyFill="1" applyAlignment="1">
      <alignment horizontal="left"/>
    </xf>
    <xf numFmtId="0" fontId="0" fillId="22" borderId="0" xfId="0" applyFill="1" applyAlignment="1">
      <alignment wrapText="1"/>
    </xf>
    <xf numFmtId="177" fontId="0" fillId="0" borderId="24" xfId="0" applyNumberFormat="1" applyFill="1" applyBorder="1" applyAlignment="1">
      <alignment horizontal="center" vertical="center"/>
    </xf>
    <xf numFmtId="177" fontId="0" fillId="20" borderId="32" xfId="0" applyNumberFormat="1" applyFill="1" applyBorder="1" applyAlignment="1">
      <alignment horizontal="center" vertical="center"/>
    </xf>
    <xf numFmtId="0" fontId="0" fillId="0" borderId="27" xfId="0" applyBorder="1" applyAlignment="1">
      <alignment vertical="center"/>
    </xf>
    <xf numFmtId="177" fontId="0" fillId="0" borderId="15" xfId="0" applyNumberFormat="1" applyFill="1" applyBorder="1" applyAlignment="1">
      <alignment horizontal="center" vertical="center"/>
    </xf>
    <xf numFmtId="177" fontId="0" fillId="20" borderId="56" xfId="0" applyNumberFormat="1" applyFill="1" applyBorder="1" applyAlignment="1">
      <alignment horizontal="center" vertical="center"/>
    </xf>
    <xf numFmtId="177" fontId="0" fillId="20" borderId="45" xfId="0" applyNumberFormat="1" applyFill="1" applyBorder="1" applyAlignment="1">
      <alignment horizontal="center" vertical="center"/>
    </xf>
    <xf numFmtId="0" fontId="0" fillId="22" borderId="57" xfId="0" applyFill="1" applyBorder="1" applyAlignment="1">
      <alignment horizontal="center" vertical="center"/>
    </xf>
    <xf numFmtId="0" fontId="0" fillId="22" borderId="3" xfId="0" applyFill="1" applyBorder="1" applyAlignment="1">
      <alignment horizontal="center" vertical="center"/>
    </xf>
    <xf numFmtId="0" fontId="18" fillId="22" borderId="58" xfId="0" applyFont="1" applyFill="1" applyBorder="1" applyAlignment="1">
      <alignment horizontal="center"/>
    </xf>
    <xf numFmtId="0" fontId="18" fillId="22" borderId="58" xfId="0" applyFont="1" applyFill="1" applyBorder="1" applyAlignment="1">
      <alignment horizontal="center" vertical="center"/>
    </xf>
    <xf numFmtId="0" fontId="18" fillId="22" borderId="58" xfId="0" applyFont="1" applyFill="1" applyBorder="1" applyAlignment="1">
      <alignment horizontal="center" vertical="top"/>
    </xf>
    <xf numFmtId="177" fontId="0" fillId="0" borderId="55" xfId="0" applyNumberFormat="1" applyFill="1" applyBorder="1" applyAlignment="1">
      <alignment horizontal="center" vertical="center"/>
    </xf>
    <xf numFmtId="177" fontId="0" fillId="0" borderId="54" xfId="0" applyNumberFormat="1" applyFill="1" applyBorder="1" applyAlignment="1">
      <alignment horizontal="center" vertical="center"/>
    </xf>
    <xf numFmtId="177" fontId="0" fillId="0" borderId="56" xfId="0" applyNumberFormat="1" applyFill="1" applyBorder="1" applyAlignment="1">
      <alignment horizontal="center" vertical="center"/>
    </xf>
    <xf numFmtId="177" fontId="0" fillId="0" borderId="45" xfId="0" applyNumberForma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177" fontId="0" fillId="0" borderId="24" xfId="0" applyNumberFormat="1" applyFont="1" applyFill="1" applyBorder="1" applyAlignment="1">
      <alignment horizontal="center" vertical="center"/>
    </xf>
    <xf numFmtId="177" fontId="0" fillId="0" borderId="55" xfId="0" applyNumberFormat="1" applyFont="1" applyFill="1" applyBorder="1" applyAlignment="1">
      <alignment horizontal="center" vertical="center"/>
    </xf>
    <xf numFmtId="177" fontId="0" fillId="0" borderId="54" xfId="0" applyNumberFormat="1" applyFont="1" applyFill="1" applyBorder="1" applyAlignment="1">
      <alignment horizontal="center" vertical="center"/>
    </xf>
    <xf numFmtId="177" fontId="0" fillId="0" borderId="15" xfId="0" applyNumberFormat="1" applyFont="1" applyFill="1" applyBorder="1" applyAlignment="1">
      <alignment horizontal="center" vertical="center"/>
    </xf>
    <xf numFmtId="177" fontId="0" fillId="0" borderId="56" xfId="0" applyNumberFormat="1" applyFont="1" applyFill="1" applyBorder="1" applyAlignment="1">
      <alignment horizontal="center" vertical="center"/>
    </xf>
    <xf numFmtId="177" fontId="0" fillId="0" borderId="45" xfId="0" applyNumberFormat="1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3" fontId="0" fillId="0" borderId="2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0" fillId="20" borderId="25" xfId="0" applyNumberFormat="1" applyFill="1" applyBorder="1" applyAlignment="1">
      <alignment horizontal="center" vertical="center"/>
    </xf>
    <xf numFmtId="177" fontId="0" fillId="20" borderId="32" xfId="0" applyNumberFormat="1" applyFont="1" applyFill="1" applyBorder="1" applyAlignment="1">
      <alignment horizontal="center" vertical="center"/>
    </xf>
    <xf numFmtId="3" fontId="0" fillId="20" borderId="25" xfId="0" applyNumberFormat="1" applyFont="1" applyFill="1" applyBorder="1" applyAlignment="1">
      <alignment horizontal="center" vertical="center"/>
    </xf>
    <xf numFmtId="3" fontId="0" fillId="20" borderId="6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22" borderId="0" xfId="0" applyFont="1" applyFill="1"/>
    <xf numFmtId="0" fontId="0" fillId="22" borderId="0" xfId="0" applyFill="1" applyAlignment="1">
      <alignment horizontal="center"/>
    </xf>
    <xf numFmtId="0" fontId="0" fillId="22" borderId="10" xfId="0" applyFill="1" applyBorder="1" applyAlignment="1">
      <alignment horizontal="right"/>
    </xf>
    <xf numFmtId="177" fontId="0" fillId="22" borderId="0" xfId="0" applyNumberFormat="1" applyFill="1" applyAlignment="1">
      <alignment horizontal="center"/>
    </xf>
    <xf numFmtId="0" fontId="12" fillId="22" borderId="0" xfId="0" applyFont="1" applyFill="1" applyAlignment="1">
      <alignment horizontal="left" wrapText="1"/>
    </xf>
    <xf numFmtId="0" fontId="20" fillId="0" borderId="7" xfId="5" quotePrefix="1" applyFont="1" applyBorder="1" applyAlignment="1">
      <alignment vertical="center"/>
    </xf>
    <xf numFmtId="0" fontId="20" fillId="0" borderId="54" xfId="5" applyFont="1" applyBorder="1" applyAlignment="1">
      <alignment vertical="center"/>
    </xf>
    <xf numFmtId="0" fontId="20" fillId="0" borderId="45" xfId="5" quotePrefix="1" applyFont="1" applyBorder="1" applyAlignment="1">
      <alignment vertical="center"/>
    </xf>
    <xf numFmtId="0" fontId="4" fillId="16" borderId="9" xfId="0" applyFont="1" applyFill="1" applyBorder="1" applyAlignment="1">
      <alignment vertical="center"/>
    </xf>
    <xf numFmtId="0" fontId="4" fillId="16" borderId="51" xfId="0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7" xfId="0" applyFont="1" applyBorder="1" applyAlignment="1">
      <alignment vertical="center" wrapText="1"/>
    </xf>
    <xf numFmtId="0" fontId="13" fillId="22" borderId="0" xfId="0" applyFont="1" applyFill="1" applyBorder="1" applyAlignment="1">
      <alignment vertical="top"/>
    </xf>
    <xf numFmtId="0" fontId="0" fillId="22" borderId="2" xfId="0" applyFill="1" applyBorder="1"/>
    <xf numFmtId="0" fontId="20" fillId="22" borderId="7" xfId="5" quotePrefix="1" applyFont="1" applyFill="1" applyBorder="1" applyAlignment="1">
      <alignment vertical="center"/>
    </xf>
    <xf numFmtId="0" fontId="0" fillId="22" borderId="2" xfId="0" applyFont="1" applyFill="1" applyBorder="1" applyAlignment="1">
      <alignment vertical="center"/>
    </xf>
    <xf numFmtId="0" fontId="0" fillId="22" borderId="3" xfId="0" applyFont="1" applyFill="1" applyBorder="1" applyAlignment="1">
      <alignment vertical="center"/>
    </xf>
    <xf numFmtId="0" fontId="0" fillId="22" borderId="7" xfId="0" applyFill="1" applyBorder="1" applyAlignment="1">
      <alignment vertical="center"/>
    </xf>
    <xf numFmtId="0" fontId="20" fillId="22" borderId="8" xfId="5" quotePrefix="1" applyFont="1" applyFill="1" applyBorder="1" applyAlignment="1">
      <alignment vertical="top"/>
    </xf>
    <xf numFmtId="0" fontId="20" fillId="22" borderId="7" xfId="5" quotePrefix="1" applyFont="1" applyFill="1" applyBorder="1" applyAlignment="1"/>
    <xf numFmtId="0" fontId="4" fillId="22" borderId="48" xfId="0" applyFont="1" applyFill="1" applyBorder="1"/>
    <xf numFmtId="0" fontId="0" fillId="0" borderId="0" xfId="0" applyFill="1" applyAlignment="1">
      <alignment wrapText="1"/>
    </xf>
    <xf numFmtId="177" fontId="0" fillId="0" borderId="39" xfId="4" applyNumberFormat="1" applyFont="1" applyFill="1" applyBorder="1" applyAlignment="1">
      <alignment horizontal="center" vertical="center"/>
    </xf>
    <xf numFmtId="177" fontId="0" fillId="0" borderId="40" xfId="4" applyNumberFormat="1" applyFont="1" applyFill="1" applyBorder="1" applyAlignment="1">
      <alignment horizontal="center" vertical="center"/>
    </xf>
    <xf numFmtId="177" fontId="0" fillId="0" borderId="6" xfId="4" applyNumberFormat="1" applyFont="1" applyFill="1" applyBorder="1" applyAlignment="1">
      <alignment horizontal="center" vertical="center"/>
    </xf>
    <xf numFmtId="0" fontId="0" fillId="22" borderId="48" xfId="0" applyFont="1" applyFill="1" applyBorder="1"/>
    <xf numFmtId="0" fontId="0" fillId="20" borderId="0" xfId="0" applyFont="1" applyFill="1" applyAlignment="1">
      <alignment horizontal="left"/>
    </xf>
    <xf numFmtId="0" fontId="13" fillId="22" borderId="0" xfId="0" applyFont="1" applyFill="1" applyAlignment="1"/>
    <xf numFmtId="0" fontId="0" fillId="22" borderId="0" xfId="0" applyFill="1" applyAlignment="1"/>
    <xf numFmtId="0" fontId="23" fillId="22" borderId="0" xfId="0" applyFont="1" applyFill="1" applyAlignment="1">
      <alignment horizontal="left" vertical="center"/>
    </xf>
    <xf numFmtId="177" fontId="0" fillId="0" borderId="25" xfId="0" applyNumberFormat="1" applyBorder="1" applyAlignment="1">
      <alignment horizontal="center" vertical="center"/>
    </xf>
    <xf numFmtId="0" fontId="18" fillId="22" borderId="0" xfId="0" applyFont="1" applyFill="1" applyAlignment="1">
      <alignment vertical="center"/>
    </xf>
    <xf numFmtId="43" fontId="4" fillId="0" borderId="23" xfId="4" applyNumberFormat="1" applyFont="1" applyFill="1" applyBorder="1"/>
    <xf numFmtId="0" fontId="4" fillId="16" borderId="16" xfId="0" applyFont="1" applyFill="1" applyBorder="1" applyAlignment="1">
      <alignment horizontal="center" vertical="center"/>
    </xf>
    <xf numFmtId="0" fontId="4" fillId="16" borderId="17" xfId="0" applyFont="1" applyFill="1" applyBorder="1" applyAlignment="1">
      <alignment horizontal="center" vertical="center"/>
    </xf>
    <xf numFmtId="0" fontId="4" fillId="16" borderId="18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4" fillId="16" borderId="4" xfId="0" applyFont="1" applyFill="1" applyBorder="1" applyAlignment="1">
      <alignment horizontal="center" vertical="center"/>
    </xf>
    <xf numFmtId="0" fontId="4" fillId="16" borderId="24" xfId="0" applyFont="1" applyFill="1" applyBorder="1" applyAlignment="1">
      <alignment horizontal="center" vertical="center"/>
    </xf>
    <xf numFmtId="0" fontId="4" fillId="16" borderId="5" xfId="0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center"/>
    </xf>
    <xf numFmtId="0" fontId="4" fillId="16" borderId="24" xfId="0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168" fontId="25" fillId="22" borderId="0" xfId="0" applyNumberFormat="1" applyFont="1" applyFill="1" applyBorder="1"/>
    <xf numFmtId="168" fontId="25" fillId="22" borderId="0" xfId="0" applyNumberFormat="1" applyFont="1" applyFill="1" applyBorder="1" applyAlignment="1">
      <alignment horizontal="center"/>
    </xf>
    <xf numFmtId="10" fontId="24" fillId="22" borderId="0" xfId="1" applyNumberFormat="1" applyFont="1" applyFill="1" applyBorder="1"/>
    <xf numFmtId="10" fontId="24" fillId="22" borderId="0" xfId="1" applyNumberFormat="1" applyFont="1" applyFill="1" applyBorder="1" applyAlignment="1">
      <alignment horizontal="right"/>
    </xf>
  </cellXfs>
  <cellStyles count="6">
    <cellStyle name="Calculation" xfId="3" builtinId="22"/>
    <cellStyle name="Comma" xfId="4" builtinId="3"/>
    <cellStyle name="Hyperlink" xfId="5" builtinId="8"/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99FF99"/>
      <color rgb="FFFFCCFF"/>
      <color rgb="FFFBFFFF"/>
      <color rgb="FFCCFFFF"/>
      <color rgb="FFFFFF00"/>
      <color rgb="FF66FF66"/>
      <color rgb="FF00FF99"/>
      <color rgb="FFFF99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Relationship Id="rId27" Type="http://schemas.openxmlformats.org/officeDocument/2006/relationships/customXml" Target="../customXml/item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1.4614498938258606E-3</c:v>
              </c:pt>
              <c:pt idx="1">
                <c:v>1.4684436242409227E-3</c:v>
              </c:pt>
              <c:pt idx="2">
                <c:v>-6.6996347778104735</c:v>
              </c:pt>
              <c:pt idx="3">
                <c:v>-6.3427366254385902</c:v>
              </c:pt>
              <c:pt idx="4">
                <c:v>-8.7415621902182465</c:v>
              </c:pt>
              <c:pt idx="5">
                <c:v>-20.563980389242545</c:v>
              </c:pt>
              <c:pt idx="6">
                <c:v>-16.274193032701334</c:v>
              </c:pt>
              <c:pt idx="7">
                <c:v>-16.667645879044898</c:v>
              </c:pt>
              <c:pt idx="8">
                <c:v>-15.696343683667635</c:v>
              </c:pt>
              <c:pt idx="9">
                <c:v>8.7474797022724147</c:v>
              </c:pt>
              <c:pt idx="10">
                <c:v>47.649022901934018</c:v>
              </c:pt>
              <c:pt idx="11">
                <c:v>62.002295646945811</c:v>
              </c:pt>
              <c:pt idx="12">
                <c:v>6.0862098912745068</c:v>
              </c:pt>
              <c:pt idx="13">
                <c:v>57.962386721247185</c:v>
              </c:pt>
              <c:pt idx="14">
                <c:v>79.045608973449248</c:v>
              </c:pt>
              <c:pt idx="15">
                <c:v>98.394348662909124</c:v>
              </c:pt>
              <c:pt idx="16">
                <c:v>54.145848401172316</c:v>
              </c:pt>
              <c:pt idx="17">
                <c:v>49.325292153345572</c:v>
              </c:pt>
              <c:pt idx="18">
                <c:v>43.720590159564608</c:v>
              </c:pt>
              <c:pt idx="19">
                <c:v>26.87322039064361</c:v>
              </c:pt>
              <c:pt idx="20">
                <c:v>28.834642773835412</c:v>
              </c:pt>
              <c:pt idx="21">
                <c:v>30.047477722240046</c:v>
              </c:pt>
              <c:pt idx="22">
                <c:v>20.66243775062253</c:v>
              </c:pt>
              <c:pt idx="23">
                <c:v>-38.614922388366722</c:v>
              </c:pt>
              <c:pt idx="24">
                <c:v>-43.282364572403594</c:v>
              </c:pt>
              <c:pt idx="25">
                <c:v>-42.367030057435386</c:v>
              </c:pt>
              <c:pt idx="26">
                <c:v>-36.597948979852617</c:v>
              </c:pt>
              <c:pt idx="27">
                <c:v>-40.80732382531437</c:v>
              </c:pt>
              <c:pt idx="28">
                <c:v>-39.516855644566476</c:v>
              </c:pt>
              <c:pt idx="29">
                <c:v>-33.93501411953298</c:v>
              </c:pt>
            </c:numLit>
          </c:val>
          <c:extLst>
            <c:ext xmlns:c16="http://schemas.microsoft.com/office/drawing/2014/chart" uri="{C3380CC4-5D6E-409C-BE32-E72D297353CC}">
              <c16:uniqueId val="{00000000-3DF0-4825-891F-06B6A1FF34E5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3.3744590008735003</c:v>
              </c:pt>
              <c:pt idx="1">
                <c:v>3.1861477899559674</c:v>
              </c:pt>
              <c:pt idx="2">
                <c:v>1.4733040164084024</c:v>
              </c:pt>
              <c:pt idx="3">
                <c:v>1.4554179898536148</c:v>
              </c:pt>
              <c:pt idx="4">
                <c:v>0.60509550679041979</c:v>
              </c:pt>
              <c:pt idx="5">
                <c:v>-5.9024153121868181</c:v>
              </c:pt>
              <c:pt idx="6">
                <c:v>-4.5531635153410761</c:v>
              </c:pt>
              <c:pt idx="7">
                <c:v>-3.3027900763275539</c:v>
              </c:pt>
              <c:pt idx="8">
                <c:v>-6.1976023602625219E-2</c:v>
              </c:pt>
              <c:pt idx="9">
                <c:v>3.5054296436323682</c:v>
              </c:pt>
              <c:pt idx="10">
                <c:v>5.9957532297322587</c:v>
              </c:pt>
              <c:pt idx="11">
                <c:v>13.734215596351756</c:v>
              </c:pt>
              <c:pt idx="12">
                <c:v>-1.1583923968145342</c:v>
              </c:pt>
              <c:pt idx="13">
                <c:v>12.430495801916109</c:v>
              </c:pt>
              <c:pt idx="14">
                <c:v>14.144587539648924</c:v>
              </c:pt>
              <c:pt idx="15">
                <c:v>16.434469188506625</c:v>
              </c:pt>
              <c:pt idx="16">
                <c:v>5.0682304099561861</c:v>
              </c:pt>
              <c:pt idx="17">
                <c:v>4.2774355872604133</c:v>
              </c:pt>
              <c:pt idx="18">
                <c:v>3.5430293325430284</c:v>
              </c:pt>
              <c:pt idx="19">
                <c:v>-4.8977075439622695</c:v>
              </c:pt>
              <c:pt idx="20">
                <c:v>-3.4493616647753811</c:v>
              </c:pt>
              <c:pt idx="21">
                <c:v>-2.1248115241634196</c:v>
              </c:pt>
              <c:pt idx="22">
                <c:v>-4.5006834771636477</c:v>
              </c:pt>
              <c:pt idx="23">
                <c:v>-21.642230166496802</c:v>
              </c:pt>
              <c:pt idx="24">
                <c:v>-22.427783188409592</c:v>
              </c:pt>
              <c:pt idx="25">
                <c:v>-21.262293583912822</c:v>
              </c:pt>
              <c:pt idx="26">
                <c:v>-19.744611322896731</c:v>
              </c:pt>
              <c:pt idx="27">
                <c:v>-19.746294626894496</c:v>
              </c:pt>
              <c:pt idx="28">
                <c:v>-18.884812006687071</c:v>
              </c:pt>
              <c:pt idx="29">
                <c:v>-17.236243213299417</c:v>
              </c:pt>
            </c:numLit>
          </c:val>
          <c:extLst>
            <c:ext xmlns:c16="http://schemas.microsoft.com/office/drawing/2014/chart" uri="{C3380CC4-5D6E-409C-BE32-E72D297353CC}">
              <c16:uniqueId val="{00000001-3DF0-4825-891F-06B6A1FF34E5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10.456560533159973</c:v>
              </c:pt>
              <c:pt idx="1">
                <c:v>-1.9894235805491007</c:v>
              </c:pt>
              <c:pt idx="2">
                <c:v>6.969599969200317</c:v>
              </c:pt>
              <c:pt idx="3">
                <c:v>8.161536377689572</c:v>
              </c:pt>
              <c:pt idx="4">
                <c:v>8.2898532342601357</c:v>
              </c:pt>
              <c:pt idx="5">
                <c:v>-13.261139619251935</c:v>
              </c:pt>
              <c:pt idx="6">
                <c:v>-38.521772780899482</c:v>
              </c:pt>
              <c:pt idx="7">
                <c:v>-2.8927327723695271</c:v>
              </c:pt>
              <c:pt idx="8">
                <c:v>19.871673264131005</c:v>
              </c:pt>
              <c:pt idx="9">
                <c:v>93.8726019216856</c:v>
              </c:pt>
              <c:pt idx="10">
                <c:v>-13.347040428529908</c:v>
              </c:pt>
              <c:pt idx="11">
                <c:v>63.43090178756006</c:v>
              </c:pt>
              <c:pt idx="12">
                <c:v>66.30142242362399</c:v>
              </c:pt>
              <c:pt idx="13">
                <c:v>60.220661386599431</c:v>
              </c:pt>
              <c:pt idx="14">
                <c:v>25.229865116959104</c:v>
              </c:pt>
              <c:pt idx="15">
                <c:v>101.63555551088007</c:v>
              </c:pt>
              <c:pt idx="16">
                <c:v>138.1867601456629</c:v>
              </c:pt>
              <c:pt idx="17">
                <c:v>79.160202941486091</c:v>
              </c:pt>
              <c:pt idx="18">
                <c:v>90.226109944910263</c:v>
              </c:pt>
              <c:pt idx="19">
                <c:v>92.65397060777002</c:v>
              </c:pt>
              <c:pt idx="20">
                <c:v>102.19362049876008</c:v>
              </c:pt>
              <c:pt idx="21">
                <c:v>140.16926872928036</c:v>
              </c:pt>
              <c:pt idx="22">
                <c:v>111.98803922763005</c:v>
              </c:pt>
              <c:pt idx="23">
                <c:v>214.35229716438016</c:v>
              </c:pt>
              <c:pt idx="24">
                <c:v>194.95456554237012</c:v>
              </c:pt>
              <c:pt idx="25">
                <c:v>172.13153691211505</c:v>
              </c:pt>
              <c:pt idx="26">
                <c:v>188.09825604009984</c:v>
              </c:pt>
              <c:pt idx="27">
                <c:v>132.47482796746999</c:v>
              </c:pt>
              <c:pt idx="28">
                <c:v>152.52738379404002</c:v>
              </c:pt>
              <c:pt idx="29">
                <c:v>171.39300478973007</c:v>
              </c:pt>
            </c:numLit>
          </c:val>
          <c:extLst>
            <c:ext xmlns:c16="http://schemas.microsoft.com/office/drawing/2014/chart" uri="{C3380CC4-5D6E-409C-BE32-E72D297353CC}">
              <c16:uniqueId val="{00000002-3DF0-4825-891F-06B6A1FF34E5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-0.74878511798647196</c:v>
              </c:pt>
              <c:pt idx="1">
                <c:v>0.38685302627993678</c:v>
              </c:pt>
              <c:pt idx="2">
                <c:v>0.41806802421911016</c:v>
              </c:pt>
              <c:pt idx="3">
                <c:v>0.22284962982064371</c:v>
              </c:pt>
              <c:pt idx="4">
                <c:v>0.49841452709301848</c:v>
              </c:pt>
              <c:pt idx="5">
                <c:v>6.9334502971630627</c:v>
              </c:pt>
              <c:pt idx="6">
                <c:v>10.109323947783764</c:v>
              </c:pt>
              <c:pt idx="7">
                <c:v>5.0864147823801886</c:v>
              </c:pt>
              <c:pt idx="8">
                <c:v>7.5823232239307572</c:v>
              </c:pt>
              <c:pt idx="9">
                <c:v>12.22746621445242</c:v>
              </c:pt>
              <c:pt idx="10">
                <c:v>7.5917464060269708</c:v>
              </c:pt>
              <c:pt idx="11">
                <c:v>9.7725016014999824</c:v>
              </c:pt>
              <c:pt idx="12">
                <c:v>12.421216302413484</c:v>
              </c:pt>
              <c:pt idx="13">
                <c:v>8.657356179533906</c:v>
              </c:pt>
              <c:pt idx="14">
                <c:v>6.8227021739493807</c:v>
              </c:pt>
              <c:pt idx="15">
                <c:v>-0.45821375188813818</c:v>
              </c:pt>
              <c:pt idx="16">
                <c:v>2.6976654118902275</c:v>
              </c:pt>
              <c:pt idx="17">
                <c:v>5.2284502764043737</c:v>
              </c:pt>
              <c:pt idx="18">
                <c:v>3.6399011272928306</c:v>
              </c:pt>
              <c:pt idx="19">
                <c:v>8.6995021061404714</c:v>
              </c:pt>
              <c:pt idx="20">
                <c:v>6.3205026526659935</c:v>
              </c:pt>
              <c:pt idx="21">
                <c:v>5.8975945491909556</c:v>
              </c:pt>
              <c:pt idx="22">
                <c:v>6.5095659882900065</c:v>
              </c:pt>
              <c:pt idx="23">
                <c:v>16.042852393572673</c:v>
              </c:pt>
              <c:pt idx="24">
                <c:v>16.766276825849957</c:v>
              </c:pt>
              <c:pt idx="25">
                <c:v>15.582350713805141</c:v>
              </c:pt>
              <c:pt idx="26">
                <c:v>13.931670345689611</c:v>
              </c:pt>
              <c:pt idx="27">
                <c:v>13.537868603012953</c:v>
              </c:pt>
              <c:pt idx="28">
                <c:v>12.293545787186531</c:v>
              </c:pt>
              <c:pt idx="29">
                <c:v>10.53014346708207</c:v>
              </c:pt>
            </c:numLit>
          </c:val>
          <c:extLst>
            <c:ext xmlns:c16="http://schemas.microsoft.com/office/drawing/2014/chart" uri="{C3380CC4-5D6E-409C-BE32-E72D297353CC}">
              <c16:uniqueId val="{00000003-3DF0-4825-891F-06B6A1FF34E5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5.3941364361228096E-5</c:v>
              </c:pt>
              <c:pt idx="1">
                <c:v>5.8450163784525694E-5</c:v>
              </c:pt>
              <c:pt idx="2">
                <c:v>5.6080208058558465E-5</c:v>
              </c:pt>
              <c:pt idx="3">
                <c:v>6.1789305834978464E-5</c:v>
              </c:pt>
              <c:pt idx="4">
                <c:v>7.33557486343509E-5</c:v>
              </c:pt>
              <c:pt idx="5">
                <c:v>7.4491872577256858E-5</c:v>
              </c:pt>
              <c:pt idx="6">
                <c:v>4.3838707267010403E-5</c:v>
              </c:pt>
              <c:pt idx="7">
                <c:v>3.9899651394977812E-5</c:v>
              </c:pt>
              <c:pt idx="8">
                <c:v>3.9125565542620427E-5</c:v>
              </c:pt>
              <c:pt idx="9">
                <c:v>3.1641061972612246</c:v>
              </c:pt>
              <c:pt idx="10">
                <c:v>2.9878833906155684</c:v>
              </c:pt>
              <c:pt idx="11">
                <c:v>6.1020085727107336</c:v>
              </c:pt>
              <c:pt idx="12">
                <c:v>2.6654685982909534</c:v>
              </c:pt>
              <c:pt idx="13">
                <c:v>8.555770881200166</c:v>
              </c:pt>
              <c:pt idx="14">
                <c:v>9.8522381049070304</c:v>
              </c:pt>
              <c:pt idx="15">
                <c:v>14.891004375315589</c:v>
              </c:pt>
              <c:pt idx="16">
                <c:v>8.6971872676526516</c:v>
              </c:pt>
              <c:pt idx="17">
                <c:v>10.139835459917037</c:v>
              </c:pt>
              <c:pt idx="18">
                <c:v>9.9897420377031949</c:v>
              </c:pt>
              <c:pt idx="19">
                <c:v>5.6966256083059648</c:v>
              </c:pt>
              <c:pt idx="20">
                <c:v>6.5380589868262149</c:v>
              </c:pt>
              <c:pt idx="21">
                <c:v>9.3808272659545651</c:v>
              </c:pt>
              <c:pt idx="22">
                <c:v>3.5003138499903486</c:v>
              </c:pt>
              <c:pt idx="23">
                <c:v>-6.4112229573077002</c:v>
              </c:pt>
              <c:pt idx="24">
                <c:v>-7.5600598613917214</c:v>
              </c:pt>
              <c:pt idx="25">
                <c:v>-6.9128164181217642</c:v>
              </c:pt>
              <c:pt idx="26">
                <c:v>-6.528809476663838</c:v>
              </c:pt>
              <c:pt idx="27">
                <c:v>-6.1824910940625983</c:v>
              </c:pt>
              <c:pt idx="28">
                <c:v>-5.3019889171874297</c:v>
              </c:pt>
              <c:pt idx="29">
                <c:v>-4.8073043161592466</c:v>
              </c:pt>
            </c:numLit>
          </c:val>
          <c:extLst>
            <c:ext xmlns:c16="http://schemas.microsoft.com/office/drawing/2014/chart" uri="{C3380CC4-5D6E-409C-BE32-E72D297353CC}">
              <c16:uniqueId val="{00000004-3DF0-4825-891F-06B6A1FF34E5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1.1512760699999916E-3</c:v>
              </c:pt>
              <c:pt idx="1">
                <c:v>1.1524055199999984E-3</c:v>
              </c:pt>
              <c:pt idx="2">
                <c:v>-0.17619178151000625</c:v>
              </c:pt>
              <c:pt idx="3">
                <c:v>1.4940930299989219E-3</c:v>
              </c:pt>
              <c:pt idx="4">
                <c:v>1.1582880400000028E-3</c:v>
              </c:pt>
              <c:pt idx="5">
                <c:v>10.498214495240006</c:v>
              </c:pt>
              <c:pt idx="6">
                <c:v>0.77887229601000385</c:v>
              </c:pt>
              <c:pt idx="7">
                <c:v>4.3352720000094241E-5</c:v>
              </c:pt>
              <c:pt idx="8">
                <c:v>1.0659869000000013E-3</c:v>
              </c:pt>
              <c:pt idx="9">
                <c:v>1.1007029800000016E-3</c:v>
              </c:pt>
              <c:pt idx="10">
                <c:v>8.5125849059800007</c:v>
              </c:pt>
              <c:pt idx="11">
                <c:v>2.4164397170000004E-2</c:v>
              </c:pt>
              <c:pt idx="12">
                <c:v>-2.4730689199999939E-3</c:v>
              </c:pt>
              <c:pt idx="13">
                <c:v>1.0119114006000016</c:v>
              </c:pt>
              <c:pt idx="14">
                <c:v>2.8856362976700005</c:v>
              </c:pt>
              <c:pt idx="15">
                <c:v>2.2979107272700041</c:v>
              </c:pt>
              <c:pt idx="16">
                <c:v>-3.8374598890000222E-2</c:v>
              </c:pt>
              <c:pt idx="17">
                <c:v>1.4584579526300008</c:v>
              </c:pt>
              <c:pt idx="18">
                <c:v>1.5361559764800008</c:v>
              </c:pt>
              <c:pt idx="19">
                <c:v>-8.543209230220004</c:v>
              </c:pt>
              <c:pt idx="20">
                <c:v>0.35923342739999997</c:v>
              </c:pt>
              <c:pt idx="21">
                <c:v>-6.6737039650899987</c:v>
              </c:pt>
              <c:pt idx="22">
                <c:v>-0.15476835374000064</c:v>
              </c:pt>
              <c:pt idx="23">
                <c:v>-9.1311893430001234E-2</c:v>
              </c:pt>
              <c:pt idx="24">
                <c:v>8.6889183999999762E-4</c:v>
              </c:pt>
              <c:pt idx="25">
                <c:v>0.41335885841000231</c:v>
              </c:pt>
              <c:pt idx="26">
                <c:v>2.4078364846999998</c:v>
              </c:pt>
              <c:pt idx="27">
                <c:v>-3.2383530189998844E-2</c:v>
              </c:pt>
              <c:pt idx="28">
                <c:v>-9.5924232599997605E-3</c:v>
              </c:pt>
              <c:pt idx="29">
                <c:v>0.71320789265000251</c:v>
              </c:pt>
            </c:numLit>
          </c:val>
          <c:extLst>
            <c:ext xmlns:c16="http://schemas.microsoft.com/office/drawing/2014/chart" uri="{C3380CC4-5D6E-409C-BE32-E72D297353CC}">
              <c16:uniqueId val="{00000005-3DF0-4825-891F-06B6A1FF34E5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8.4261371069516144E-2</c:v>
              </c:pt>
              <c:pt idx="1">
                <c:v>7.0773981692889856E-5</c:v>
              </c:pt>
              <c:pt idx="2">
                <c:v>2.747724492537199E-4</c:v>
              </c:pt>
              <c:pt idx="3">
                <c:v>-5.6869342420110769E-2</c:v>
              </c:pt>
              <c:pt idx="4">
                <c:v>7.6776195178851481E-4</c:v>
              </c:pt>
              <c:pt idx="5">
                <c:v>1.9820649099365184</c:v>
              </c:pt>
              <c:pt idx="6">
                <c:v>-0.85395361172892237</c:v>
              </c:pt>
              <c:pt idx="7">
                <c:v>-3.7739232392463218</c:v>
              </c:pt>
              <c:pt idx="8">
                <c:v>-0.31981560090248706</c:v>
              </c:pt>
              <c:pt idx="9">
                <c:v>0.25300086087956686</c:v>
              </c:pt>
              <c:pt idx="10">
                <c:v>0.61325744338338573</c:v>
              </c:pt>
              <c:pt idx="11">
                <c:v>0.96951727066571669</c:v>
              </c:pt>
              <c:pt idx="12">
                <c:v>-0.12875556330032242</c:v>
              </c:pt>
              <c:pt idx="13">
                <c:v>-1.0794957954173512</c:v>
              </c:pt>
              <c:pt idx="14">
                <c:v>15.418604971042456</c:v>
              </c:pt>
              <c:pt idx="15">
                <c:v>-14.39957123847039</c:v>
              </c:pt>
              <c:pt idx="16">
                <c:v>1.9046703856906433E-4</c:v>
              </c:pt>
              <c:pt idx="17">
                <c:v>4.0981921405890257E-7</c:v>
              </c:pt>
              <c:pt idx="18">
                <c:v>5.9834407064272653E-7</c:v>
              </c:pt>
              <c:pt idx="19">
                <c:v>1.22276401256384E-6</c:v>
              </c:pt>
              <c:pt idx="20">
                <c:v>-8.0598584427442183E-7</c:v>
              </c:pt>
              <c:pt idx="21">
                <c:v>-5.2026666866064136E-8</c:v>
              </c:pt>
              <c:pt idx="22">
                <c:v>-6.7601292939284982E-7</c:v>
              </c:pt>
              <c:pt idx="23">
                <c:v>1.1270704226692414E-7</c:v>
              </c:pt>
              <c:pt idx="24">
                <c:v>-0.25352246674317797</c:v>
              </c:pt>
              <c:pt idx="25">
                <c:v>-6.4144423821983943E-7</c:v>
              </c:pt>
              <c:pt idx="26">
                <c:v>-1.0700543293881659E-7</c:v>
              </c:pt>
              <c:pt idx="27">
                <c:v>-2.9415121627319718E-7</c:v>
              </c:pt>
              <c:pt idx="28">
                <c:v>-3.1172392119353364E-5</c:v>
              </c:pt>
              <c:pt idx="29">
                <c:v>-3.8153599623148635E-6</c:v>
              </c:pt>
            </c:numLit>
          </c:val>
          <c:extLst>
            <c:ext xmlns:c16="http://schemas.microsoft.com/office/drawing/2014/chart" uri="{C3380CC4-5D6E-409C-BE32-E72D297353CC}">
              <c16:uniqueId val="{00000006-3DF0-4825-891F-06B6A1FF34E5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1.3476449759999981E-2</c:v>
              </c:pt>
              <c:pt idx="1">
                <c:v>1.4773966153999951E-2</c:v>
              </c:pt>
              <c:pt idx="2">
                <c:v>1.9351327692000098E-2</c:v>
              </c:pt>
              <c:pt idx="3">
                <c:v>2.4057398619999892E-2</c:v>
              </c:pt>
              <c:pt idx="4">
                <c:v>2.4874599299999967E-2</c:v>
              </c:pt>
              <c:pt idx="5">
                <c:v>-0.239769447459</c:v>
              </c:pt>
              <c:pt idx="6">
                <c:v>-0.39011837782100006</c:v>
              </c:pt>
              <c:pt idx="7">
                <c:v>-0.19812853462099994</c:v>
              </c:pt>
              <c:pt idx="8">
                <c:v>-0.41815842733000003</c:v>
              </c:pt>
              <c:pt idx="9">
                <c:v>-0.22687125675700001</c:v>
              </c:pt>
              <c:pt idx="10">
                <c:v>-0.49732071104000003</c:v>
              </c:pt>
              <c:pt idx="11">
                <c:v>-0.49105609660700006</c:v>
              </c:pt>
              <c:pt idx="12">
                <c:v>-0.51609817655699997</c:v>
              </c:pt>
              <c:pt idx="13">
                <c:v>-0.46634412941999992</c:v>
              </c:pt>
              <c:pt idx="14">
                <c:v>-0.55167964624400001</c:v>
              </c:pt>
              <c:pt idx="15">
                <c:v>-0.41076377096</c:v>
              </c:pt>
              <c:pt idx="16">
                <c:v>-0.38602049034699998</c:v>
              </c:pt>
              <c:pt idx="17">
                <c:v>-0.25014207607</c:v>
              </c:pt>
              <c:pt idx="18">
                <c:v>-0.19401057861999998</c:v>
              </c:pt>
              <c:pt idx="19">
                <c:v>-0.30747248230000002</c:v>
              </c:pt>
              <c:pt idx="20">
                <c:v>-0.30025424356899977</c:v>
              </c:pt>
              <c:pt idx="21">
                <c:v>-0.1524080650059999</c:v>
              </c:pt>
              <c:pt idx="22">
                <c:v>-0.23530654171799995</c:v>
              </c:pt>
              <c:pt idx="23">
                <c:v>-0.19596013765499998</c:v>
              </c:pt>
              <c:pt idx="24">
                <c:v>-0.20328876506200005</c:v>
              </c:pt>
              <c:pt idx="25">
                <c:v>-0.10421993182400001</c:v>
              </c:pt>
              <c:pt idx="26">
                <c:v>-6.8109225799999978E-2</c:v>
              </c:pt>
              <c:pt idx="27">
                <c:v>-0.13483101198800002</c:v>
              </c:pt>
              <c:pt idx="28">
                <c:v>-0.1366184034849999</c:v>
              </c:pt>
              <c:pt idx="29">
                <c:v>-4.0345363258000019E-2</c:v>
              </c:pt>
            </c:numLit>
          </c:val>
          <c:extLst>
            <c:ext xmlns:c16="http://schemas.microsoft.com/office/drawing/2014/chart" uri="{C3380CC4-5D6E-409C-BE32-E72D297353CC}">
              <c16:uniqueId val="{00000007-3DF0-4825-891F-06B6A1FF3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7848192"/>
        <c:axId val="227849728"/>
      </c:barChart>
      <c:catAx>
        <c:axId val="22784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7849728"/>
        <c:crosses val="autoZero"/>
        <c:auto val="1"/>
        <c:lblAlgn val="ctr"/>
        <c:lblOffset val="100"/>
        <c:noMultiLvlLbl val="0"/>
      </c:catAx>
      <c:valAx>
        <c:axId val="22784972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784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-2.1067254820608809</c:v>
              </c:pt>
              <c:pt idx="1">
                <c:v>-7.7024865605450188</c:v>
              </c:pt>
              <c:pt idx="2">
                <c:v>5.2387575309906538</c:v>
              </c:pt>
              <c:pt idx="3">
                <c:v>7.1294643314728319</c:v>
              </c:pt>
              <c:pt idx="4">
                <c:v>10.257509546131018</c:v>
              </c:pt>
              <c:pt idx="5">
                <c:v>-7.130413374443151</c:v>
              </c:pt>
              <c:pt idx="6">
                <c:v>-18.775610237009005</c:v>
              </c:pt>
              <c:pt idx="7">
                <c:v>-9.2044608703608901</c:v>
              </c:pt>
              <c:pt idx="8">
                <c:v>94.19355076003103</c:v>
              </c:pt>
              <c:pt idx="9">
                <c:v>44.314529798995409</c:v>
              </c:pt>
              <c:pt idx="10">
                <c:v>55.348794084749443</c:v>
              </c:pt>
              <c:pt idx="11">
                <c:v>65.883218499126997</c:v>
              </c:pt>
              <c:pt idx="12">
                <c:v>90.443383128973892</c:v>
              </c:pt>
              <c:pt idx="13">
                <c:v>95.431168779350173</c:v>
              </c:pt>
              <c:pt idx="14">
                <c:v>47.263271869319851</c:v>
              </c:pt>
              <c:pt idx="15">
                <c:v>71.845871591540799</c:v>
              </c:pt>
              <c:pt idx="16">
                <c:v>25.141803670097033</c:v>
              </c:pt>
              <c:pt idx="17">
                <c:v>52.119869273713903</c:v>
              </c:pt>
              <c:pt idx="18">
                <c:v>45.354471991171977</c:v>
              </c:pt>
              <c:pt idx="19">
                <c:v>10.172589701832749</c:v>
              </c:pt>
              <c:pt idx="20">
                <c:v>-15.834383110226099</c:v>
              </c:pt>
              <c:pt idx="21">
                <c:v>-22.291668015197502</c:v>
              </c:pt>
              <c:pt idx="22">
                <c:v>-17.495063296955323</c:v>
              </c:pt>
              <c:pt idx="23">
                <c:v>55.180556212740612</c:v>
              </c:pt>
              <c:pt idx="24">
                <c:v>49.771372912105107</c:v>
              </c:pt>
              <c:pt idx="25">
                <c:v>39.090684544502892</c:v>
              </c:pt>
              <c:pt idx="26">
                <c:v>128.70415923034989</c:v>
              </c:pt>
              <c:pt idx="27">
                <c:v>143.76136702583335</c:v>
              </c:pt>
              <c:pt idx="28">
                <c:v>130.73895454099966</c:v>
              </c:pt>
              <c:pt idx="29">
                <c:v>205.1121676179423</c:v>
              </c:pt>
            </c:numLit>
          </c:val>
          <c:extLst>
            <c:ext xmlns:c16="http://schemas.microsoft.com/office/drawing/2014/chart" uri="{C3380CC4-5D6E-409C-BE32-E72D297353CC}">
              <c16:uniqueId val="{00000000-2B79-4CCE-8D81-8AC60E632A9E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-1.749965814999797</c:v>
              </c:pt>
              <c:pt idx="1">
                <c:v>-3.0872867757579776</c:v>
              </c:pt>
              <c:pt idx="2">
                <c:v>-0.57988818764851757</c:v>
              </c:pt>
              <c:pt idx="3">
                <c:v>1.6960437612368011</c:v>
              </c:pt>
              <c:pt idx="4">
                <c:v>-0.82104124894594577</c:v>
              </c:pt>
              <c:pt idx="5">
                <c:v>-4.3153267868585772</c:v>
              </c:pt>
              <c:pt idx="6">
                <c:v>-5.3109845852165165</c:v>
              </c:pt>
              <c:pt idx="7">
                <c:v>14.168162446224983</c:v>
              </c:pt>
              <c:pt idx="8">
                <c:v>52.687706096676607</c:v>
              </c:pt>
              <c:pt idx="9">
                <c:v>29.114407796796058</c:v>
              </c:pt>
              <c:pt idx="10">
                <c:v>27.07454577632052</c:v>
              </c:pt>
              <c:pt idx="11">
                <c:v>16.861057669409092</c:v>
              </c:pt>
              <c:pt idx="12">
                <c:v>25.921673540138727</c:v>
              </c:pt>
              <c:pt idx="13">
                <c:v>28.740055070409994</c:v>
              </c:pt>
              <c:pt idx="14">
                <c:v>20.474897453893163</c:v>
              </c:pt>
              <c:pt idx="15">
                <c:v>28.225319725079771</c:v>
              </c:pt>
              <c:pt idx="16">
                <c:v>17.824456101601072</c:v>
              </c:pt>
              <c:pt idx="17">
                <c:v>18.996372661560599</c:v>
              </c:pt>
              <c:pt idx="18">
                <c:v>15.677612356049394</c:v>
              </c:pt>
              <c:pt idx="19">
                <c:v>-40.063576056191437</c:v>
              </c:pt>
              <c:pt idx="20">
                <c:v>-70.025563240993506</c:v>
              </c:pt>
              <c:pt idx="21">
                <c:v>-65.964064320521288</c:v>
              </c:pt>
              <c:pt idx="22">
                <c:v>-60.574021622392252</c:v>
              </c:pt>
              <c:pt idx="23">
                <c:v>-35.773548440684976</c:v>
              </c:pt>
              <c:pt idx="24">
                <c:v>-31.38889028507117</c:v>
              </c:pt>
              <c:pt idx="25">
                <c:v>-36.606431487552072</c:v>
              </c:pt>
              <c:pt idx="26">
                <c:v>-9.9635335901581357</c:v>
              </c:pt>
              <c:pt idx="27">
                <c:v>-10.103600440046648</c:v>
              </c:pt>
              <c:pt idx="28">
                <c:v>-6.9363178021675367</c:v>
              </c:pt>
              <c:pt idx="29">
                <c:v>6.816062725688198</c:v>
              </c:pt>
            </c:numLit>
          </c:val>
          <c:extLst>
            <c:ext xmlns:c16="http://schemas.microsoft.com/office/drawing/2014/chart" uri="{C3380CC4-5D6E-409C-BE32-E72D297353CC}">
              <c16:uniqueId val="{00000001-2B79-4CCE-8D81-8AC60E632A9E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2.9881598413608117</c:v>
              </c:pt>
              <c:pt idx="1">
                <c:v>7.1532995676511746</c:v>
              </c:pt>
              <c:pt idx="2">
                <c:v>0.39890235621032843</c:v>
              </c:pt>
              <c:pt idx="3">
                <c:v>0.39218348800977765</c:v>
              </c:pt>
              <c:pt idx="4">
                <c:v>2.7992002764103745</c:v>
              </c:pt>
              <c:pt idx="5">
                <c:v>0.88545011166843324</c:v>
              </c:pt>
              <c:pt idx="6">
                <c:v>-3.6114794658101346</c:v>
              </c:pt>
              <c:pt idx="7">
                <c:v>2.6617205804700461</c:v>
              </c:pt>
              <c:pt idx="8">
                <c:v>21.438963951889946</c:v>
              </c:pt>
              <c:pt idx="9">
                <c:v>35.213462222710177</c:v>
              </c:pt>
              <c:pt idx="10">
                <c:v>42.684193637390081</c:v>
              </c:pt>
              <c:pt idx="11">
                <c:v>71.585140134249059</c:v>
              </c:pt>
              <c:pt idx="12">
                <c:v>47.382297066759065</c:v>
              </c:pt>
              <c:pt idx="13">
                <c:v>58.184663395090411</c:v>
              </c:pt>
              <c:pt idx="14">
                <c:v>40.060925064260118</c:v>
              </c:pt>
              <c:pt idx="15">
                <c:v>145.32984316908892</c:v>
              </c:pt>
              <c:pt idx="16">
                <c:v>139.79515620898974</c:v>
              </c:pt>
              <c:pt idx="17">
                <c:v>149.69874609053977</c:v>
              </c:pt>
              <c:pt idx="18">
                <c:v>136.47215367440003</c:v>
              </c:pt>
              <c:pt idx="19">
                <c:v>316.59617745271999</c:v>
              </c:pt>
              <c:pt idx="20">
                <c:v>472.53164143427011</c:v>
              </c:pt>
              <c:pt idx="21">
                <c:v>437.23397656665588</c:v>
              </c:pt>
              <c:pt idx="22">
                <c:v>374.55816666430985</c:v>
              </c:pt>
              <c:pt idx="23">
                <c:v>313.54592489033985</c:v>
              </c:pt>
              <c:pt idx="24">
                <c:v>293.76518054279018</c:v>
              </c:pt>
              <c:pt idx="25">
                <c:v>282.17273523084032</c:v>
              </c:pt>
              <c:pt idx="26">
                <c:v>156.81411998054978</c:v>
              </c:pt>
              <c:pt idx="27">
                <c:v>121.54673830010029</c:v>
              </c:pt>
              <c:pt idx="28">
                <c:v>54.305812114910168</c:v>
              </c:pt>
              <c:pt idx="29">
                <c:v>32.787087674930035</c:v>
              </c:pt>
            </c:numLit>
          </c:val>
          <c:extLst>
            <c:ext xmlns:c16="http://schemas.microsoft.com/office/drawing/2014/chart" uri="{C3380CC4-5D6E-409C-BE32-E72D297353CC}">
              <c16:uniqueId val="{00000002-2B79-4CCE-8D81-8AC60E632A9E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0.50701288939478673</c:v>
              </c:pt>
              <c:pt idx="1">
                <c:v>1.2022492215988905</c:v>
              </c:pt>
              <c:pt idx="2">
                <c:v>-0.50655207148884074</c:v>
              </c:pt>
              <c:pt idx="3">
                <c:v>-0.47083068643485149</c:v>
              </c:pt>
              <c:pt idx="4">
                <c:v>-0.87630625734618661</c:v>
              </c:pt>
              <c:pt idx="5">
                <c:v>1.8246414833411109</c:v>
              </c:pt>
              <c:pt idx="6">
                <c:v>1.2806160819291108</c:v>
              </c:pt>
              <c:pt idx="7">
                <c:v>-0.57520410570305103</c:v>
              </c:pt>
              <c:pt idx="8">
                <c:v>-2.7399133786188941</c:v>
              </c:pt>
              <c:pt idx="9">
                <c:v>4.7303386198680073</c:v>
              </c:pt>
              <c:pt idx="10">
                <c:v>2.2425550566831589</c:v>
              </c:pt>
              <c:pt idx="11">
                <c:v>6.9452000238718483</c:v>
              </c:pt>
              <c:pt idx="12">
                <c:v>4.6288878917224565</c:v>
              </c:pt>
              <c:pt idx="13">
                <c:v>5.2222690005269214</c:v>
              </c:pt>
              <c:pt idx="14">
                <c:v>5.0959075666090143</c:v>
              </c:pt>
              <c:pt idx="15">
                <c:v>2.5668866568331623</c:v>
              </c:pt>
              <c:pt idx="16">
                <c:v>5.61779310573354</c:v>
              </c:pt>
              <c:pt idx="17">
                <c:v>3.890733085902923</c:v>
              </c:pt>
              <c:pt idx="18">
                <c:v>0.19422641218318404</c:v>
              </c:pt>
              <c:pt idx="19">
                <c:v>16.041202692245008</c:v>
              </c:pt>
              <c:pt idx="20">
                <c:v>18.488154536980119</c:v>
              </c:pt>
              <c:pt idx="21">
                <c:v>16.797288488765787</c:v>
              </c:pt>
              <c:pt idx="22">
                <c:v>17.449698407522476</c:v>
              </c:pt>
              <c:pt idx="23">
                <c:v>6.8688719623258976</c:v>
              </c:pt>
              <c:pt idx="24">
                <c:v>8.7242170166842357</c:v>
              </c:pt>
              <c:pt idx="25">
                <c:v>9.0907585382211096</c:v>
              </c:pt>
              <c:pt idx="26">
                <c:v>0.57432595344999982</c:v>
              </c:pt>
              <c:pt idx="27">
                <c:v>0.27825886583008241</c:v>
              </c:pt>
              <c:pt idx="28">
                <c:v>-6.6156831117619674</c:v>
              </c:pt>
              <c:pt idx="29">
                <c:v>-7.1505679185409576</c:v>
              </c:pt>
            </c:numLit>
          </c:val>
          <c:extLst>
            <c:ext xmlns:c16="http://schemas.microsoft.com/office/drawing/2014/chart" uri="{C3380CC4-5D6E-409C-BE32-E72D297353CC}">
              <c16:uniqueId val="{00000003-2B79-4CCE-8D81-8AC60E632A9E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-3.4363777258798701E-4</c:v>
              </c:pt>
              <c:pt idx="1">
                <c:v>-4.4623436791291974E-4</c:v>
              </c:pt>
              <c:pt idx="2">
                <c:v>3.2184205881501682</c:v>
              </c:pt>
              <c:pt idx="3">
                <c:v>3.0789793375065795</c:v>
              </c:pt>
              <c:pt idx="4">
                <c:v>2.8691641284317342</c:v>
              </c:pt>
              <c:pt idx="5">
                <c:v>2.0910232432800129</c:v>
              </c:pt>
              <c:pt idx="6">
                <c:v>3.101823777528665</c:v>
              </c:pt>
              <c:pt idx="7">
                <c:v>0.24855574595903818</c:v>
              </c:pt>
              <c:pt idx="8">
                <c:v>24.74476320904509</c:v>
              </c:pt>
              <c:pt idx="9">
                <c:v>22.573684682502176</c:v>
              </c:pt>
              <c:pt idx="10">
                <c:v>33.866222347272284</c:v>
              </c:pt>
              <c:pt idx="11">
                <c:v>43.688749605684649</c:v>
              </c:pt>
              <c:pt idx="12">
                <c:v>55.429084312329906</c:v>
              </c:pt>
              <c:pt idx="13">
                <c:v>40.771089720421685</c:v>
              </c:pt>
              <c:pt idx="14">
                <c:v>36.218629134776592</c:v>
              </c:pt>
              <c:pt idx="15">
                <c:v>53.581453555341682</c:v>
              </c:pt>
              <c:pt idx="16">
                <c:v>57.406796409479682</c:v>
              </c:pt>
              <c:pt idx="17">
                <c:v>53.104403862089441</c:v>
              </c:pt>
              <c:pt idx="18">
                <c:v>49.16945538594473</c:v>
              </c:pt>
              <c:pt idx="19">
                <c:v>30.737665130800792</c:v>
              </c:pt>
              <c:pt idx="20">
                <c:v>13.005811659842379</c:v>
              </c:pt>
              <c:pt idx="21">
                <c:v>12.281219462139404</c:v>
              </c:pt>
              <c:pt idx="22">
                <c:v>11.596997114549083</c:v>
              </c:pt>
              <c:pt idx="23">
                <c:v>32.082053029679457</c:v>
              </c:pt>
              <c:pt idx="24">
                <c:v>31.478361893556155</c:v>
              </c:pt>
              <c:pt idx="25">
                <c:v>18.857718725933751</c:v>
              </c:pt>
              <c:pt idx="26">
                <c:v>28.760457267006586</c:v>
              </c:pt>
              <c:pt idx="27">
                <c:v>25.263443346481552</c:v>
              </c:pt>
              <c:pt idx="28">
                <c:v>26.732660425142285</c:v>
              </c:pt>
              <c:pt idx="29">
                <c:v>40.323398565664036</c:v>
              </c:pt>
            </c:numLit>
          </c:val>
          <c:extLst>
            <c:ext xmlns:c16="http://schemas.microsoft.com/office/drawing/2014/chart" uri="{C3380CC4-5D6E-409C-BE32-E72D297353CC}">
              <c16:uniqueId val="{00000004-2B79-4CCE-8D81-8AC60E632A9E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-8.9462782999999825E-4</c:v>
              </c:pt>
              <c:pt idx="1">
                <c:v>-8.9133992999999856E-4</c:v>
              </c:pt>
              <c:pt idx="2">
                <c:v>-19.220694226080028</c:v>
              </c:pt>
              <c:pt idx="3">
                <c:v>-6.1897561007399986</c:v>
              </c:pt>
              <c:pt idx="4">
                <c:v>-0.98831024259000055</c:v>
              </c:pt>
              <c:pt idx="5">
                <c:v>4.9130184431099977</c:v>
              </c:pt>
              <c:pt idx="6">
                <c:v>-1.6836002309700042</c:v>
              </c:pt>
              <c:pt idx="7">
                <c:v>-1.115682926559999</c:v>
              </c:pt>
              <c:pt idx="8">
                <c:v>0.7418039111000001</c:v>
              </c:pt>
              <c:pt idx="9">
                <c:v>1.0057246449599999</c:v>
              </c:pt>
              <c:pt idx="10">
                <c:v>-0.19122508316000042</c:v>
              </c:pt>
              <c:pt idx="11">
                <c:v>-8.8512070888799972</c:v>
              </c:pt>
              <c:pt idx="12">
                <c:v>5.506823300000005E-3</c:v>
              </c:pt>
              <c:pt idx="13">
                <c:v>-3.2445742967100006</c:v>
              </c:pt>
              <c:pt idx="14">
                <c:v>3.0470891399999993</c:v>
              </c:pt>
              <c:pt idx="15">
                <c:v>9.7716333861099969</c:v>
              </c:pt>
              <c:pt idx="16">
                <c:v>1.9945105242200003</c:v>
              </c:pt>
              <c:pt idx="17">
                <c:v>-4.0707219139799999</c:v>
              </c:pt>
              <c:pt idx="18">
                <c:v>-0.48359037563000307</c:v>
              </c:pt>
              <c:pt idx="19">
                <c:v>-0.11775864352999221</c:v>
              </c:pt>
              <c:pt idx="20">
                <c:v>3.944283033999918E-2</c:v>
              </c:pt>
              <c:pt idx="21">
                <c:v>6.5006350414800025</c:v>
              </c:pt>
              <c:pt idx="22">
                <c:v>-0.80543469764999998</c:v>
              </c:pt>
              <c:pt idx="23">
                <c:v>-2.9297328353699985</c:v>
              </c:pt>
              <c:pt idx="24">
                <c:v>-6.7797927490000021E-2</c:v>
              </c:pt>
              <c:pt idx="25">
                <c:v>2.752871036360002</c:v>
              </c:pt>
              <c:pt idx="26">
                <c:v>10.644666164600002</c:v>
              </c:pt>
              <c:pt idx="27">
                <c:v>19.971024727669999</c:v>
              </c:pt>
              <c:pt idx="28">
                <c:v>201.79128418048003</c:v>
              </c:pt>
              <c:pt idx="29">
                <c:v>162.98748198133993</c:v>
              </c:pt>
            </c:numLit>
          </c:val>
          <c:extLst>
            <c:ext xmlns:c16="http://schemas.microsoft.com/office/drawing/2014/chart" uri="{C3380CC4-5D6E-409C-BE32-E72D297353CC}">
              <c16:uniqueId val="{00000005-2B79-4CCE-8D81-8AC60E632A9E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4.0437845141371298</c:v>
              </c:pt>
              <c:pt idx="1">
                <c:v>-2.9391159619710438E-5</c:v>
              </c:pt>
              <c:pt idx="2">
                <c:v>8.1757596394969436E-7</c:v>
              </c:pt>
              <c:pt idx="3">
                <c:v>-1.1267400908603449</c:v>
              </c:pt>
              <c:pt idx="4">
                <c:v>2.3037693039352298</c:v>
              </c:pt>
              <c:pt idx="5">
                <c:v>-4.4250712283902827E-7</c:v>
              </c:pt>
              <c:pt idx="6">
                <c:v>-7.044318886857468</c:v>
              </c:pt>
              <c:pt idx="7">
                <c:v>-19.443381154407064</c:v>
              </c:pt>
              <c:pt idx="8">
                <c:v>5.9469762979775354</c:v>
              </c:pt>
              <c:pt idx="9">
                <c:v>2.6640224943188997</c:v>
              </c:pt>
              <c:pt idx="10">
                <c:v>0.2830686498577295</c:v>
              </c:pt>
              <c:pt idx="11">
                <c:v>-1.2364508453064553</c:v>
              </c:pt>
              <c:pt idx="12">
                <c:v>2.218408069484834E-2</c:v>
              </c:pt>
              <c:pt idx="13">
                <c:v>-2.5087229023001085E-6</c:v>
              </c:pt>
              <c:pt idx="14">
                <c:v>-0.82461381642816223</c:v>
              </c:pt>
              <c:pt idx="15">
                <c:v>-1.3504408309798214E-6</c:v>
              </c:pt>
              <c:pt idx="16">
                <c:v>-7.9618343550987989E-7</c:v>
              </c:pt>
              <c:pt idx="17">
                <c:v>-9.5292245817656228E-7</c:v>
              </c:pt>
              <c:pt idx="18">
                <c:v>1.9759834476035474E-8</c:v>
              </c:pt>
              <c:pt idx="19">
                <c:v>15.126514435125484</c:v>
              </c:pt>
              <c:pt idx="20">
                <c:v>2.5262543561254418</c:v>
              </c:pt>
              <c:pt idx="21">
                <c:v>-0.30292548754727844</c:v>
              </c:pt>
              <c:pt idx="22">
                <c:v>-1.6686896211410125E-7</c:v>
              </c:pt>
              <c:pt idx="23">
                <c:v>-3.0316979123382666</c:v>
              </c:pt>
              <c:pt idx="24">
                <c:v>-1.1367283531759731</c:v>
              </c:pt>
              <c:pt idx="25">
                <c:v>0.6801515579813977</c:v>
              </c:pt>
              <c:pt idx="26">
                <c:v>2.9220276023106564</c:v>
              </c:pt>
              <c:pt idx="27">
                <c:v>6.6097083886449219</c:v>
              </c:pt>
              <c:pt idx="28">
                <c:v>-7.8660455239179372</c:v>
              </c:pt>
              <c:pt idx="29">
                <c:v>-0.55614842967689959</c:v>
              </c:pt>
            </c:numLit>
          </c:val>
          <c:extLst>
            <c:ext xmlns:c16="http://schemas.microsoft.com/office/drawing/2014/chart" uri="{C3380CC4-5D6E-409C-BE32-E72D297353CC}">
              <c16:uniqueId val="{00000006-2B79-4CCE-8D81-8AC60E632A9E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-5.4964503023999911E-2</c:v>
              </c:pt>
              <c:pt idx="1">
                <c:v>-3.2358464169000012E-2</c:v>
              </c:pt>
              <c:pt idx="2">
                <c:v>1.7122779234000018E-2</c:v>
              </c:pt>
              <c:pt idx="3">
                <c:v>3.8236804710000016E-2</c:v>
              </c:pt>
              <c:pt idx="4">
                <c:v>2.6934709449999983E-2</c:v>
              </c:pt>
              <c:pt idx="5">
                <c:v>-2.6706321249999998E-2</c:v>
              </c:pt>
              <c:pt idx="6">
                <c:v>-0.10518457550999993</c:v>
              </c:pt>
              <c:pt idx="7">
                <c:v>-5.8607119000000152E-2</c:v>
              </c:pt>
              <c:pt idx="8">
                <c:v>-0.5508553759999999</c:v>
              </c:pt>
              <c:pt idx="9">
                <c:v>-0.5751532239999998</c:v>
              </c:pt>
              <c:pt idx="10">
                <c:v>-0.29157283000000001</c:v>
              </c:pt>
              <c:pt idx="11">
                <c:v>-0.35703994099999992</c:v>
              </c:pt>
              <c:pt idx="12">
                <c:v>-0.39164288199999991</c:v>
              </c:pt>
              <c:pt idx="13">
                <c:v>-0.33085679450000011</c:v>
              </c:pt>
              <c:pt idx="14">
                <c:v>-0.48089691600000006</c:v>
              </c:pt>
              <c:pt idx="15">
                <c:v>-0.27970251299999987</c:v>
              </c:pt>
              <c:pt idx="16">
                <c:v>-0.24317358299999997</c:v>
              </c:pt>
              <c:pt idx="17">
                <c:v>-6.2123060000000008E-2</c:v>
              </c:pt>
              <c:pt idx="18">
                <c:v>1.9495868999999999E-2</c:v>
              </c:pt>
              <c:pt idx="19">
                <c:v>-0.26539913999999992</c:v>
              </c:pt>
              <c:pt idx="20">
                <c:v>-0.26325303099999997</c:v>
              </c:pt>
              <c:pt idx="21">
                <c:v>3.0677737300000063E-2</c:v>
              </c:pt>
              <c:pt idx="22">
                <c:v>-6.1831434000000018E-2</c:v>
              </c:pt>
              <c:pt idx="23">
                <c:v>-0.13291133659999993</c:v>
              </c:pt>
              <c:pt idx="24">
                <c:v>-0.16010718700000004</c:v>
              </c:pt>
              <c:pt idx="25">
                <c:v>-5.4609385000000121E-2</c:v>
              </c:pt>
              <c:pt idx="26">
                <c:v>-3.5666296000000375E-3</c:v>
              </c:pt>
              <c:pt idx="27">
                <c:v>-7.1347789900000042E-2</c:v>
              </c:pt>
              <c:pt idx="28">
                <c:v>-0.10543923100000005</c:v>
              </c:pt>
              <c:pt idx="29">
                <c:v>5.5295523839999985E-2</c:v>
              </c:pt>
            </c:numLit>
          </c:val>
          <c:extLst>
            <c:ext xmlns:c16="http://schemas.microsoft.com/office/drawing/2014/chart" uri="{C3380CC4-5D6E-409C-BE32-E72D297353CC}">
              <c16:uniqueId val="{00000007-2B79-4CCE-8D81-8AC60E632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55823968"/>
        <c:axId val="-555813088"/>
      </c:barChart>
      <c:catAx>
        <c:axId val="-55582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55813088"/>
        <c:crosses val="autoZero"/>
        <c:auto val="1"/>
        <c:lblAlgn val="ctr"/>
        <c:lblOffset val="100"/>
        <c:noMultiLvlLbl val="0"/>
      </c:catAx>
      <c:valAx>
        <c:axId val="-55581308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5582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-1.9761614100931126</c:v>
              </c:pt>
              <c:pt idx="1">
                <c:v>-7.4861177469695335</c:v>
              </c:pt>
              <c:pt idx="2">
                <c:v>4.4445965869367114</c:v>
              </c:pt>
              <c:pt idx="3">
                <c:v>6.878531802277962</c:v>
              </c:pt>
              <c:pt idx="4">
                <c:v>9.7823102624683997</c:v>
              </c:pt>
              <c:pt idx="5">
                <c:v>-9.6525433483675442</c:v>
              </c:pt>
              <c:pt idx="6">
                <c:v>-19.938002671357026</c:v>
              </c:pt>
              <c:pt idx="7">
                <c:v>-10.066924687809433</c:v>
              </c:pt>
              <c:pt idx="8">
                <c:v>95.403181137351112</c:v>
              </c:pt>
              <c:pt idx="9">
                <c:v>51.419972671444157</c:v>
              </c:pt>
              <c:pt idx="10">
                <c:v>53.055927603751115</c:v>
              </c:pt>
              <c:pt idx="11">
                <c:v>46.853099241249765</c:v>
              </c:pt>
              <c:pt idx="12">
                <c:v>61.407861760198557</c:v>
              </c:pt>
              <c:pt idx="13">
                <c:v>87.406989643880934</c:v>
              </c:pt>
              <c:pt idx="14">
                <c:v>44.995181510551447</c:v>
              </c:pt>
              <c:pt idx="15">
                <c:v>69.591017472584099</c:v>
              </c:pt>
              <c:pt idx="16">
                <c:v>23.502831412564774</c:v>
              </c:pt>
              <c:pt idx="17">
                <c:v>50.75495996815971</c:v>
              </c:pt>
              <c:pt idx="18">
                <c:v>45.265537329868039</c:v>
              </c:pt>
              <c:pt idx="19">
                <c:v>9.5327020161071232</c:v>
              </c:pt>
              <c:pt idx="20">
                <c:v>-16.292796416388228</c:v>
              </c:pt>
              <c:pt idx="21">
                <c:v>-22.938781599029426</c:v>
              </c:pt>
              <c:pt idx="22">
                <c:v>-18.063267748391354</c:v>
              </c:pt>
              <c:pt idx="23">
                <c:v>54.56511564932589</c:v>
              </c:pt>
              <c:pt idx="24">
                <c:v>49.353480968361055</c:v>
              </c:pt>
              <c:pt idx="25">
                <c:v>38.467893795778309</c:v>
              </c:pt>
              <c:pt idx="26">
                <c:v>128.5069131545124</c:v>
              </c:pt>
              <c:pt idx="27">
                <c:v>143.425793959776</c:v>
              </c:pt>
              <c:pt idx="28">
                <c:v>130.50773666335181</c:v>
              </c:pt>
              <c:pt idx="29">
                <c:v>204.88953285570506</c:v>
              </c:pt>
            </c:numLit>
          </c:val>
          <c:extLst>
            <c:ext xmlns:c16="http://schemas.microsoft.com/office/drawing/2014/chart" uri="{C3380CC4-5D6E-409C-BE32-E72D297353CC}">
              <c16:uniqueId val="{00000000-D6FA-49F4-A39D-B017F519EF8D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-1.4658510541049168</c:v>
              </c:pt>
              <c:pt idx="1">
                <c:v>-2.7959049570030921</c:v>
              </c:pt>
              <c:pt idx="2">
                <c:v>-0.45086926485490508</c:v>
              </c:pt>
              <c:pt idx="3">
                <c:v>1.8909305610166811</c:v>
              </c:pt>
              <c:pt idx="4">
                <c:v>-0.48850950658273007</c:v>
              </c:pt>
              <c:pt idx="5">
                <c:v>-4.663558096781685</c:v>
              </c:pt>
              <c:pt idx="6">
                <c:v>-5.1552192768103282</c:v>
              </c:pt>
              <c:pt idx="7">
                <c:v>14.902536039919653</c:v>
              </c:pt>
              <c:pt idx="8">
                <c:v>53.912439687067177</c:v>
              </c:pt>
              <c:pt idx="9">
                <c:v>30.038208374794806</c:v>
              </c:pt>
              <c:pt idx="10">
                <c:v>28.221090668299098</c:v>
              </c:pt>
              <c:pt idx="11">
                <c:v>13.736591722895582</c:v>
              </c:pt>
              <c:pt idx="12">
                <c:v>23.655467824313632</c:v>
              </c:pt>
              <c:pt idx="13">
                <c:v>28.924232462263944</c:v>
              </c:pt>
              <c:pt idx="14">
                <c:v>21.276437551937761</c:v>
              </c:pt>
              <c:pt idx="15">
                <c:v>27.498759644031907</c:v>
              </c:pt>
              <c:pt idx="16">
                <c:v>17.198881353723436</c:v>
              </c:pt>
              <c:pt idx="17">
                <c:v>18.481121169090216</c:v>
              </c:pt>
              <c:pt idx="18">
                <c:v>15.862107815877266</c:v>
              </c:pt>
              <c:pt idx="19">
                <c:v>-39.839403439436637</c:v>
              </c:pt>
              <c:pt idx="20">
                <c:v>-70.037642889961944</c:v>
              </c:pt>
              <c:pt idx="21">
                <c:v>-66.101115278340785</c:v>
              </c:pt>
              <c:pt idx="22">
                <c:v>-60.724186232670718</c:v>
              </c:pt>
              <c:pt idx="23">
                <c:v>-35.832977764313</c:v>
              </c:pt>
              <c:pt idx="24">
                <c:v>-31.410894842300536</c:v>
              </c:pt>
              <c:pt idx="25">
                <c:v>-36.739463814810961</c:v>
              </c:pt>
              <c:pt idx="26">
                <c:v>-9.958314976049337</c:v>
              </c:pt>
              <c:pt idx="27">
                <c:v>-10.128766337532738</c:v>
              </c:pt>
              <c:pt idx="28">
                <c:v>-6.9324632675169369</c:v>
              </c:pt>
              <c:pt idx="29">
                <c:v>6.8204419795043805</c:v>
              </c:pt>
            </c:numLit>
          </c:val>
          <c:extLst>
            <c:ext xmlns:c16="http://schemas.microsoft.com/office/drawing/2014/chart" uri="{C3380CC4-5D6E-409C-BE32-E72D297353CC}">
              <c16:uniqueId val="{00000001-D6FA-49F4-A39D-B017F519EF8D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2.9453925678208179</c:v>
              </c:pt>
              <c:pt idx="1">
                <c:v>7.3976533805002873</c:v>
              </c:pt>
              <c:pt idx="2">
                <c:v>0.85446426740008974</c:v>
              </c:pt>
              <c:pt idx="3">
                <c:v>0.6055154322693852</c:v>
              </c:pt>
              <c:pt idx="4">
                <c:v>3.0970057897302468</c:v>
              </c:pt>
              <c:pt idx="5">
                <c:v>1.9028088367995224</c:v>
              </c:pt>
              <c:pt idx="6">
                <c:v>-3.4369653165103955</c:v>
              </c:pt>
              <c:pt idx="7">
                <c:v>0.76765654885002732</c:v>
              </c:pt>
              <c:pt idx="8">
                <c:v>20.691515940439785</c:v>
              </c:pt>
              <c:pt idx="9">
                <c:v>39.597542434971047</c:v>
              </c:pt>
              <c:pt idx="10">
                <c:v>26.707466357869862</c:v>
              </c:pt>
              <c:pt idx="11">
                <c:v>43.490029193459577</c:v>
              </c:pt>
              <c:pt idx="12">
                <c:v>58.645597317169177</c:v>
              </c:pt>
              <c:pt idx="13">
                <c:v>59.630039654150551</c:v>
              </c:pt>
              <c:pt idx="14">
                <c:v>38.634466041509995</c:v>
              </c:pt>
              <c:pt idx="15">
                <c:v>145.59107993409953</c:v>
              </c:pt>
              <c:pt idx="16">
                <c:v>141.27842753053937</c:v>
              </c:pt>
              <c:pt idx="17">
                <c:v>151.05579787520014</c:v>
              </c:pt>
              <c:pt idx="18">
                <c:v>134.80113661468999</c:v>
              </c:pt>
              <c:pt idx="19">
                <c:v>315.80091577300982</c:v>
              </c:pt>
              <c:pt idx="20">
                <c:v>472.3085913557104</c:v>
              </c:pt>
              <c:pt idx="21">
                <c:v>437.4118891628757</c:v>
              </c:pt>
              <c:pt idx="22">
                <c:v>374.88861254414974</c:v>
              </c:pt>
              <c:pt idx="23">
                <c:v>313.5884178046299</c:v>
              </c:pt>
              <c:pt idx="24">
                <c:v>293.70034156778024</c:v>
              </c:pt>
              <c:pt idx="25">
                <c:v>282.55531050059017</c:v>
              </c:pt>
              <c:pt idx="26">
                <c:v>156.56058102018028</c:v>
              </c:pt>
              <c:pt idx="27">
                <c:v>121.59316832411037</c:v>
              </c:pt>
              <c:pt idx="28">
                <c:v>54.320951275429024</c:v>
              </c:pt>
              <c:pt idx="29">
                <c:v>32.787108434086917</c:v>
              </c:pt>
            </c:numLit>
          </c:val>
          <c:extLst>
            <c:ext xmlns:c16="http://schemas.microsoft.com/office/drawing/2014/chart" uri="{C3380CC4-5D6E-409C-BE32-E72D297353CC}">
              <c16:uniqueId val="{00000002-D6FA-49F4-A39D-B017F519EF8D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0.49402534705552625</c:v>
              </c:pt>
              <c:pt idx="1">
                <c:v>1.1883728870814139</c:v>
              </c:pt>
              <c:pt idx="2">
                <c:v>-0.40105036684553852</c:v>
              </c:pt>
              <c:pt idx="3">
                <c:v>-0.37801212075589774</c:v>
              </c:pt>
              <c:pt idx="4">
                <c:v>-0.72777676652322043</c:v>
              </c:pt>
              <c:pt idx="5">
                <c:v>2.0416888669145692</c:v>
              </c:pt>
              <c:pt idx="6">
                <c:v>1.4038694185500162</c:v>
              </c:pt>
              <c:pt idx="7">
                <c:v>-0.1873090629383114</c:v>
              </c:pt>
              <c:pt idx="8">
                <c:v>-2.5646289685587362</c:v>
              </c:pt>
              <c:pt idx="9">
                <c:v>3.5908618141943407</c:v>
              </c:pt>
              <c:pt idx="10">
                <c:v>1.5270331116057605</c:v>
              </c:pt>
              <c:pt idx="11">
                <c:v>4.9692311942344531</c:v>
              </c:pt>
              <c:pt idx="12">
                <c:v>8.3194417576467004</c:v>
              </c:pt>
              <c:pt idx="13">
                <c:v>6.4681159592688573</c:v>
              </c:pt>
              <c:pt idx="14">
                <c:v>5.4129610039571503</c:v>
              </c:pt>
              <c:pt idx="15">
                <c:v>2.420528713693102</c:v>
              </c:pt>
              <c:pt idx="16">
                <c:v>5.4900691007401861</c:v>
              </c:pt>
              <c:pt idx="17">
                <c:v>3.7670156723031596</c:v>
              </c:pt>
              <c:pt idx="18">
                <c:v>-2.2232767114644503E-2</c:v>
              </c:pt>
              <c:pt idx="19">
                <c:v>15.981209756883231</c:v>
              </c:pt>
              <c:pt idx="20">
                <c:v>18.441500026070116</c:v>
              </c:pt>
              <c:pt idx="21">
                <c:v>16.795596676721914</c:v>
              </c:pt>
              <c:pt idx="22">
                <c:v>17.44475397217434</c:v>
              </c:pt>
              <c:pt idx="23">
                <c:v>6.8755235497119429</c:v>
              </c:pt>
              <c:pt idx="24">
                <c:v>8.7175569119814327</c:v>
              </c:pt>
              <c:pt idx="25">
                <c:v>9.0854285173131188</c:v>
              </c:pt>
              <c:pt idx="26">
                <c:v>0.56549192132700909</c:v>
              </c:pt>
              <c:pt idx="27">
                <c:v>0.285703922389132</c:v>
              </c:pt>
              <c:pt idx="28">
                <c:v>-6.6144909285688698</c:v>
              </c:pt>
              <c:pt idx="29">
                <c:v>-7.148835678740312</c:v>
              </c:pt>
            </c:numLit>
          </c:val>
          <c:extLst>
            <c:ext xmlns:c16="http://schemas.microsoft.com/office/drawing/2014/chart" uri="{C3380CC4-5D6E-409C-BE32-E72D297353CC}">
              <c16:uniqueId val="{00000003-D6FA-49F4-A39D-B017F519EF8D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1.9656164125229805E-4</c:v>
              </c:pt>
              <c:pt idx="1">
                <c:v>2.3322121266811319E-4</c:v>
              </c:pt>
              <c:pt idx="2">
                <c:v>2.8069482068368856</c:v>
              </c:pt>
              <c:pt idx="3">
                <c:v>2.7512092131824115</c:v>
              </c:pt>
              <c:pt idx="4">
                <c:v>2.5025873362705013</c:v>
              </c:pt>
              <c:pt idx="5">
                <c:v>1.6294564213835017</c:v>
              </c:pt>
              <c:pt idx="6">
                <c:v>2.3633104057499352</c:v>
              </c:pt>
              <c:pt idx="7">
                <c:v>0.45098126224306156</c:v>
              </c:pt>
              <c:pt idx="8">
                <c:v>25.2196204028604</c:v>
              </c:pt>
              <c:pt idx="9">
                <c:v>22.277218124665978</c:v>
              </c:pt>
              <c:pt idx="10">
                <c:v>23.976851029413723</c:v>
              </c:pt>
              <c:pt idx="11">
                <c:v>23.596149004906096</c:v>
              </c:pt>
              <c:pt idx="12">
                <c:v>62.355826977173621</c:v>
              </c:pt>
              <c:pt idx="13">
                <c:v>43.329895595614431</c:v>
              </c:pt>
              <c:pt idx="14">
                <c:v>38.102402103362238</c:v>
              </c:pt>
              <c:pt idx="15">
                <c:v>55.041088049835366</c:v>
              </c:pt>
              <c:pt idx="16">
                <c:v>58.489256371035196</c:v>
              </c:pt>
              <c:pt idx="17">
                <c:v>53.930269845012106</c:v>
              </c:pt>
              <c:pt idx="18">
                <c:v>50.505392204061536</c:v>
              </c:pt>
              <c:pt idx="19">
                <c:v>31.437260389933272</c:v>
              </c:pt>
              <c:pt idx="20">
                <c:v>13.357880369322743</c:v>
              </c:pt>
              <c:pt idx="21">
                <c:v>12.613674385162881</c:v>
              </c:pt>
              <c:pt idx="22">
                <c:v>11.910930662544331</c:v>
              </c:pt>
              <c:pt idx="23">
                <c:v>32.407923999881632</c:v>
              </c:pt>
              <c:pt idx="24">
                <c:v>31.79917032886118</c:v>
              </c:pt>
              <c:pt idx="25">
                <c:v>18.951150712270362</c:v>
              </c:pt>
              <c:pt idx="26">
                <c:v>29.072448182949358</c:v>
              </c:pt>
              <c:pt idx="27">
                <c:v>25.360003598114019</c:v>
              </c:pt>
              <c:pt idx="28">
                <c:v>26.737594716872479</c:v>
              </c:pt>
              <c:pt idx="29">
                <c:v>40.328028904790017</c:v>
              </c:pt>
            </c:numLit>
          </c:val>
          <c:extLst>
            <c:ext xmlns:c16="http://schemas.microsoft.com/office/drawing/2014/chart" uri="{C3380CC4-5D6E-409C-BE32-E72D297353CC}">
              <c16:uniqueId val="{00000004-D6FA-49F4-A39D-B017F519EF8D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3.7032870999999723E-4</c:v>
              </c:pt>
              <c:pt idx="1">
                <c:v>3.8105437999999981E-4</c:v>
              </c:pt>
              <c:pt idx="2">
                <c:v>-16.754575124280009</c:v>
              </c:pt>
              <c:pt idx="3">
                <c:v>-4.8950569100999957</c:v>
              </c:pt>
              <c:pt idx="4">
                <c:v>-0.60351018782000021</c:v>
              </c:pt>
              <c:pt idx="5">
                <c:v>5.0366358694499915</c:v>
              </c:pt>
              <c:pt idx="6">
                <c:v>-1.5835312252599998</c:v>
              </c:pt>
              <c:pt idx="7">
                <c:v>-1.0610824476900005</c:v>
              </c:pt>
              <c:pt idx="8">
                <c:v>0.82763948331000015</c:v>
              </c:pt>
              <c:pt idx="9">
                <c:v>0.95448995459999986</c:v>
              </c:pt>
              <c:pt idx="10">
                <c:v>-6.7258552220000212E-2</c:v>
              </c:pt>
              <c:pt idx="11">
                <c:v>-13.83043064521001</c:v>
              </c:pt>
              <c:pt idx="12">
                <c:v>7.0202656100001037E-3</c:v>
              </c:pt>
              <c:pt idx="13">
                <c:v>1.2633700215000001</c:v>
              </c:pt>
              <c:pt idx="14">
                <c:v>2.9966358758399996</c:v>
              </c:pt>
              <c:pt idx="15">
                <c:v>9.7827810495999969</c:v>
              </c:pt>
              <c:pt idx="16">
                <c:v>1.9962385674300003</c:v>
              </c:pt>
              <c:pt idx="17">
                <c:v>-4.0342349431199995</c:v>
              </c:pt>
              <c:pt idx="18">
                <c:v>-0.56033685972000313</c:v>
              </c:pt>
              <c:pt idx="19">
                <c:v>-9.2641329989991306E-2</c:v>
              </c:pt>
              <c:pt idx="20">
                <c:v>6.0858032319999644E-2</c:v>
              </c:pt>
              <c:pt idx="21">
                <c:v>6.574574860280002</c:v>
              </c:pt>
              <c:pt idx="22">
                <c:v>-0.7831794562699983</c:v>
              </c:pt>
              <c:pt idx="23">
                <c:v>-2.9175966274299956</c:v>
              </c:pt>
              <c:pt idx="24">
                <c:v>-6.357753508999997E-2</c:v>
              </c:pt>
              <c:pt idx="25">
                <c:v>2.7655736892400009</c:v>
              </c:pt>
              <c:pt idx="26">
                <c:v>10.651544263780002</c:v>
              </c:pt>
              <c:pt idx="27">
                <c:v>19.971632552630005</c:v>
              </c:pt>
              <c:pt idx="28">
                <c:v>201.78998480858002</c:v>
              </c:pt>
              <c:pt idx="29">
                <c:v>162.98764027292995</c:v>
              </c:pt>
            </c:numLit>
          </c:val>
          <c:extLst>
            <c:ext xmlns:c16="http://schemas.microsoft.com/office/drawing/2014/chart" uri="{C3380CC4-5D6E-409C-BE32-E72D297353CC}">
              <c16:uniqueId val="{00000005-D6FA-49F4-A39D-B017F519EF8D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1.6307426548525399</c:v>
              </c:pt>
              <c:pt idx="1">
                <c:v>3.3004217409599707E-6</c:v>
              </c:pt>
              <c:pt idx="2">
                <c:v>1.4485906925981871E-6</c:v>
              </c:pt>
              <c:pt idx="3">
                <c:v>-1.0589833048490718</c:v>
              </c:pt>
              <c:pt idx="4">
                <c:v>2.1932468244706165</c:v>
              </c:pt>
              <c:pt idx="5">
                <c:v>-1.0059658052775944E-6</c:v>
              </c:pt>
              <c:pt idx="6">
                <c:v>-7.1410423802376712</c:v>
              </c:pt>
              <c:pt idx="7">
                <c:v>-20.347745685456189</c:v>
              </c:pt>
              <c:pt idx="8">
                <c:v>6.0700183479134857</c:v>
              </c:pt>
              <c:pt idx="9">
                <c:v>2.7417626162828133</c:v>
              </c:pt>
              <c:pt idx="10">
                <c:v>0.56884747620387088</c:v>
              </c:pt>
              <c:pt idx="11">
                <c:v>-0.19799034199964935</c:v>
              </c:pt>
              <c:pt idx="12">
                <c:v>0.36633406275033753</c:v>
              </c:pt>
              <c:pt idx="13">
                <c:v>-5.2165569731882652E-7</c:v>
              </c:pt>
              <c:pt idx="14">
                <c:v>-0.93922959494427394</c:v>
              </c:pt>
              <c:pt idx="15">
                <c:v>-1.6621950492294056E-7</c:v>
              </c:pt>
              <c:pt idx="16">
                <c:v>-2.3896834683460423E-7</c:v>
              </c:pt>
              <c:pt idx="17">
                <c:v>-2.7495990108297088E-7</c:v>
              </c:pt>
              <c:pt idx="18">
                <c:v>3.4774134391921499E-7</c:v>
              </c:pt>
              <c:pt idx="19">
                <c:v>15.126564013960001</c:v>
              </c:pt>
              <c:pt idx="20">
                <c:v>2.5926541052933487</c:v>
              </c:pt>
              <c:pt idx="21">
                <c:v>-0.26151823967675902</c:v>
              </c:pt>
              <c:pt idx="22">
                <c:v>-1.5012544370397601E-7</c:v>
              </c:pt>
              <c:pt idx="23">
                <c:v>-3.059003919594538</c:v>
              </c:pt>
              <c:pt idx="24">
                <c:v>-1.1414122955254684</c:v>
              </c:pt>
              <c:pt idx="25">
                <c:v>0.70875759625880441</c:v>
              </c:pt>
              <c:pt idx="26">
                <c:v>2.906747098464185</c:v>
              </c:pt>
              <c:pt idx="27">
                <c:v>6.6162290955987793</c:v>
              </c:pt>
              <c:pt idx="28">
                <c:v>-7.8712046670471727</c:v>
              </c:pt>
              <c:pt idx="29">
                <c:v>-0.55635959696543846</c:v>
              </c:pt>
            </c:numLit>
          </c:val>
          <c:extLst>
            <c:ext xmlns:c16="http://schemas.microsoft.com/office/drawing/2014/chart" uri="{C3380CC4-5D6E-409C-BE32-E72D297353CC}">
              <c16:uniqueId val="{00000006-D6FA-49F4-A39D-B017F519EF8D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-5.4076384181999892E-2</c:v>
              </c:pt>
              <c:pt idx="1">
                <c:v>-3.1326918390999992E-2</c:v>
              </c:pt>
              <c:pt idx="2">
                <c:v>1.7285507627999963E-2</c:v>
              </c:pt>
              <c:pt idx="3">
                <c:v>3.8508133570000047E-2</c:v>
              </c:pt>
              <c:pt idx="4">
                <c:v>2.5958221060000064E-2</c:v>
              </c:pt>
              <c:pt idx="5">
                <c:v>-3.0430340609999995E-2</c:v>
              </c:pt>
              <c:pt idx="6">
                <c:v>-0.10956381445999985</c:v>
              </c:pt>
              <c:pt idx="7">
                <c:v>-6.5019064000000015E-2</c:v>
              </c:pt>
              <c:pt idx="8">
                <c:v>-0.59282602600000001</c:v>
              </c:pt>
              <c:pt idx="9">
                <c:v>-0.56601113399999992</c:v>
              </c:pt>
              <c:pt idx="10">
                <c:v>-0.40320223999999993</c:v>
              </c:pt>
              <c:pt idx="11">
                <c:v>-0.55778481099999988</c:v>
              </c:pt>
              <c:pt idx="12">
                <c:v>-0.43405044599999992</c:v>
              </c:pt>
              <c:pt idx="13">
                <c:v>-0.31321350549999988</c:v>
              </c:pt>
              <c:pt idx="14">
                <c:v>-0.473296516</c:v>
              </c:pt>
              <c:pt idx="15">
                <c:v>-0.28324477099999995</c:v>
              </c:pt>
              <c:pt idx="16">
                <c:v>-0.24011036699999994</c:v>
              </c:pt>
              <c:pt idx="17">
                <c:v>-5.8796377999999927E-2</c:v>
              </c:pt>
              <c:pt idx="18">
                <c:v>2.0973330999999928E-2</c:v>
              </c:pt>
              <c:pt idx="19">
                <c:v>-0.265267105</c:v>
              </c:pt>
              <c:pt idx="20">
                <c:v>-0.26310527199999989</c:v>
              </c:pt>
              <c:pt idx="21">
                <c:v>3.1220535100000057E-2</c:v>
              </c:pt>
              <c:pt idx="22">
                <c:v>-6.1482047999999956E-2</c:v>
              </c:pt>
              <c:pt idx="23">
                <c:v>-0.13252451949999999</c:v>
              </c:pt>
              <c:pt idx="24">
                <c:v>-0.15979690099999999</c:v>
              </c:pt>
              <c:pt idx="25">
                <c:v>-5.4294696699999978E-2</c:v>
              </c:pt>
              <c:pt idx="26">
                <c:v>-3.2050371999999272E-3</c:v>
              </c:pt>
              <c:pt idx="27">
                <c:v>-7.1083058100000013E-2</c:v>
              </c:pt>
              <c:pt idx="28">
                <c:v>-0.10468102450000014</c:v>
              </c:pt>
              <c:pt idx="29">
                <c:v>5.599392548599999E-2</c:v>
              </c:pt>
            </c:numLit>
          </c:val>
          <c:extLst>
            <c:ext xmlns:c16="http://schemas.microsoft.com/office/drawing/2014/chart" uri="{C3380CC4-5D6E-409C-BE32-E72D297353CC}">
              <c16:uniqueId val="{00000007-D6FA-49F4-A39D-B017F519E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41026896"/>
        <c:axId val="-541025264"/>
      </c:barChart>
      <c:catAx>
        <c:axId val="-54102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41025264"/>
        <c:crosses val="autoZero"/>
        <c:auto val="1"/>
        <c:lblAlgn val="ctr"/>
        <c:lblOffset val="100"/>
        <c:noMultiLvlLbl val="0"/>
      </c:catAx>
      <c:valAx>
        <c:axId val="-54102526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4102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9819964741275"/>
          <c:y val="3.5593139509137672E-2"/>
          <c:w val="0.8499689676785912"/>
          <c:h val="0.64948273806482382"/>
        </c:manualLayout>
      </c:layout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-1.794344163461183</c:v>
              </c:pt>
              <c:pt idx="1">
                <c:v>-7.2155372863948841</c:v>
              </c:pt>
              <c:pt idx="2">
                <c:v>2.0134557867040712</c:v>
              </c:pt>
              <c:pt idx="3">
                <c:v>6.2465273485612443</c:v>
              </c:pt>
              <c:pt idx="4">
                <c:v>11.10886002072084</c:v>
              </c:pt>
              <c:pt idx="5">
                <c:v>4.2302007260345817</c:v>
              </c:pt>
              <c:pt idx="6">
                <c:v>-3.8307747827036565</c:v>
              </c:pt>
              <c:pt idx="7">
                <c:v>-21.10662029974651</c:v>
              </c:pt>
              <c:pt idx="8">
                <c:v>-30.138346464337246</c:v>
              </c:pt>
              <c:pt idx="9">
                <c:v>8.1430041779854037</c:v>
              </c:pt>
              <c:pt idx="10">
                <c:v>75.901502381011142</c:v>
              </c:pt>
              <c:pt idx="11">
                <c:v>76.838802356113774</c:v>
              </c:pt>
              <c:pt idx="12">
                <c:v>72.16152472492513</c:v>
              </c:pt>
              <c:pt idx="13">
                <c:v>87.035360452453915</c:v>
              </c:pt>
              <c:pt idx="14">
                <c:v>40.456187178708205</c:v>
              </c:pt>
              <c:pt idx="15">
                <c:v>70.247719388948553</c:v>
              </c:pt>
              <c:pt idx="16">
                <c:v>22.993617133477983</c:v>
              </c:pt>
              <c:pt idx="17">
                <c:v>50.491882618843647</c:v>
              </c:pt>
              <c:pt idx="18">
                <c:v>46.360179048064765</c:v>
              </c:pt>
              <c:pt idx="19">
                <c:v>8.0963914300737088</c:v>
              </c:pt>
              <c:pt idx="20">
                <c:v>-17.160316232564128</c:v>
              </c:pt>
              <c:pt idx="21">
                <c:v>-24.321429213607189</c:v>
              </c:pt>
              <c:pt idx="22">
                <c:v>-19.042384994613258</c:v>
              </c:pt>
              <c:pt idx="23">
                <c:v>53.8057355670162</c:v>
              </c:pt>
              <c:pt idx="24">
                <c:v>49.146628565135416</c:v>
              </c:pt>
              <c:pt idx="25">
                <c:v>38.23179870383683</c:v>
              </c:pt>
              <c:pt idx="26">
                <c:v>128.33441284384799</c:v>
              </c:pt>
              <c:pt idx="27">
                <c:v>143.23322557287111</c:v>
              </c:pt>
              <c:pt idx="28">
                <c:v>130.32766089205097</c:v>
              </c:pt>
              <c:pt idx="29">
                <c:v>204.71241816229394</c:v>
              </c:pt>
            </c:numLit>
          </c:val>
          <c:extLst>
            <c:ext xmlns:c16="http://schemas.microsoft.com/office/drawing/2014/chart" uri="{C3380CC4-5D6E-409C-BE32-E72D297353CC}">
              <c16:uniqueId val="{00000000-3D70-4E05-9D43-5BE7FA9606AD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-1.5520527493834848</c:v>
              </c:pt>
              <c:pt idx="1">
                <c:v>-2.8525239616941391</c:v>
              </c:pt>
              <c:pt idx="2">
                <c:v>-0.88336967669731692</c:v>
              </c:pt>
              <c:pt idx="3">
                <c:v>1.586039924975303</c:v>
              </c:pt>
              <c:pt idx="4">
                <c:v>0.15791053715216208</c:v>
              </c:pt>
              <c:pt idx="5">
                <c:v>-1.371259894683817</c:v>
              </c:pt>
              <c:pt idx="6">
                <c:v>-3.4949323174207905</c:v>
              </c:pt>
              <c:pt idx="7">
                <c:v>5.5103463705188176</c:v>
              </c:pt>
              <c:pt idx="8">
                <c:v>4.4579341610310053</c:v>
              </c:pt>
              <c:pt idx="9">
                <c:v>22.363470317536439</c:v>
              </c:pt>
              <c:pt idx="10">
                <c:v>31.960964772798036</c:v>
              </c:pt>
              <c:pt idx="11">
                <c:v>22.538764688645188</c:v>
              </c:pt>
              <c:pt idx="12">
                <c:v>26.747639313457853</c:v>
              </c:pt>
              <c:pt idx="13">
                <c:v>28.532351512271816</c:v>
              </c:pt>
              <c:pt idx="14">
                <c:v>20.003215413196358</c:v>
              </c:pt>
              <c:pt idx="15">
                <c:v>27.730285903892195</c:v>
              </c:pt>
              <c:pt idx="16">
                <c:v>17.115929050486784</c:v>
              </c:pt>
              <c:pt idx="17">
                <c:v>18.555011779415508</c:v>
              </c:pt>
              <c:pt idx="18">
                <c:v>16.829768797470933</c:v>
              </c:pt>
              <c:pt idx="19">
                <c:v>-39.516491679755859</c:v>
              </c:pt>
              <c:pt idx="20">
                <c:v>-70.059194954409577</c:v>
              </c:pt>
              <c:pt idx="21">
                <c:v>-66.360192185210508</c:v>
              </c:pt>
              <c:pt idx="22">
                <c:v>-61.074172410841015</c:v>
              </c:pt>
              <c:pt idx="23">
                <c:v>-35.784686782645508</c:v>
              </c:pt>
              <c:pt idx="24">
                <c:v>-31.360134291203281</c:v>
              </c:pt>
              <c:pt idx="25">
                <c:v>-36.701442232213367</c:v>
              </c:pt>
              <c:pt idx="26">
                <c:v>-9.8867158921924556</c:v>
              </c:pt>
              <c:pt idx="27">
                <c:v>-10.102854840030432</c:v>
              </c:pt>
              <c:pt idx="28">
                <c:v>-6.912087886947802</c:v>
              </c:pt>
              <c:pt idx="29">
                <c:v>6.8485729903160291</c:v>
              </c:pt>
            </c:numLit>
          </c:val>
          <c:extLst>
            <c:ext xmlns:c16="http://schemas.microsoft.com/office/drawing/2014/chart" uri="{C3380CC4-5D6E-409C-BE32-E72D297353CC}">
              <c16:uniqueId val="{00000001-3D70-4E05-9D43-5BE7FA9606AD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2.8782203116002165</c:v>
              </c:pt>
              <c:pt idx="1">
                <c:v>7.7067338324800403</c:v>
              </c:pt>
              <c:pt idx="2">
                <c:v>1.9952119232189034</c:v>
              </c:pt>
              <c:pt idx="3">
                <c:v>0.31053128604025915</c:v>
              </c:pt>
              <c:pt idx="4">
                <c:v>1.0101673746298729</c:v>
              </c:pt>
              <c:pt idx="5">
                <c:v>-1.5171674526809511</c:v>
              </c:pt>
              <c:pt idx="6">
                <c:v>-1.5688796725403336</c:v>
              </c:pt>
              <c:pt idx="7">
                <c:v>20.549358319690782</c:v>
              </c:pt>
              <c:pt idx="8">
                <c:v>28.406599060480403</c:v>
              </c:pt>
              <c:pt idx="9">
                <c:v>-18.638959510929681</c:v>
              </c:pt>
              <c:pt idx="10">
                <c:v>29.302550748990143</c:v>
              </c:pt>
              <c:pt idx="11">
                <c:v>42.496002921639729</c:v>
              </c:pt>
              <c:pt idx="12">
                <c:v>58.3838269910691</c:v>
              </c:pt>
              <c:pt idx="13">
                <c:v>59.190870609700141</c:v>
              </c:pt>
              <c:pt idx="14">
                <c:v>38.714729324285372</c:v>
              </c:pt>
              <c:pt idx="15">
                <c:v>146.54004491543947</c:v>
              </c:pt>
              <c:pt idx="16">
                <c:v>142.83196129560929</c:v>
              </c:pt>
              <c:pt idx="17">
                <c:v>151.90592049135989</c:v>
              </c:pt>
              <c:pt idx="18">
                <c:v>132.26316539261984</c:v>
              </c:pt>
              <c:pt idx="19">
                <c:v>314.97517947557003</c:v>
              </c:pt>
              <c:pt idx="20">
                <c:v>472.65874506450996</c:v>
              </c:pt>
              <c:pt idx="21">
                <c:v>437.571607983386</c:v>
              </c:pt>
              <c:pt idx="22">
                <c:v>376.43317050643975</c:v>
              </c:pt>
              <c:pt idx="23">
                <c:v>312.99195742848997</c:v>
              </c:pt>
              <c:pt idx="24">
                <c:v>293.64723073508412</c:v>
              </c:pt>
              <c:pt idx="25">
                <c:v>282.59402410604025</c:v>
              </c:pt>
              <c:pt idx="26">
                <c:v>156.40452977216</c:v>
              </c:pt>
              <c:pt idx="27">
                <c:v>121.61493124399021</c:v>
              </c:pt>
              <c:pt idx="28">
                <c:v>54.507802140813055</c:v>
              </c:pt>
              <c:pt idx="29">
                <c:v>32.805105557432853</c:v>
              </c:pt>
            </c:numLit>
          </c:val>
          <c:extLst>
            <c:ext xmlns:c16="http://schemas.microsoft.com/office/drawing/2014/chart" uri="{C3380CC4-5D6E-409C-BE32-E72D297353CC}">
              <c16:uniqueId val="{00000002-3D70-4E05-9D43-5BE7FA9606AD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0.47727448580849341</c:v>
              </c:pt>
              <c:pt idx="1">
                <c:v>1.1645236470318423</c:v>
              </c:pt>
              <c:pt idx="2">
                <c:v>-9.412949586430841E-2</c:v>
              </c:pt>
              <c:pt idx="3">
                <c:v>-0.59039032113514622</c:v>
              </c:pt>
              <c:pt idx="4">
                <c:v>-0.78698410601009527</c:v>
              </c:pt>
              <c:pt idx="5">
                <c:v>-4.9430280930550907E-2</c:v>
              </c:pt>
              <c:pt idx="6">
                <c:v>3.9442639259277712E-2</c:v>
              </c:pt>
              <c:pt idx="7">
                <c:v>-1.9987761048022321</c:v>
              </c:pt>
              <c:pt idx="8">
                <c:v>-1.6406318242619591</c:v>
              </c:pt>
              <c:pt idx="9">
                <c:v>0.87244333196849766</c:v>
              </c:pt>
              <c:pt idx="10">
                <c:v>-1.4383041184055401</c:v>
              </c:pt>
              <c:pt idx="11">
                <c:v>1.912505892527065</c:v>
              </c:pt>
              <c:pt idx="12">
                <c:v>6.4363592442417712</c:v>
              </c:pt>
              <c:pt idx="13">
                <c:v>6.1360749833594355</c:v>
              </c:pt>
              <c:pt idx="14">
                <c:v>5.3217024659900858</c:v>
              </c:pt>
              <c:pt idx="15">
                <c:v>2.3653590124923198</c:v>
              </c:pt>
              <c:pt idx="16">
                <c:v>5.4587258505492287</c:v>
              </c:pt>
              <c:pt idx="17">
                <c:v>3.7147386190325733</c:v>
              </c:pt>
              <c:pt idx="18">
                <c:v>-0.2255933273518167</c:v>
              </c:pt>
              <c:pt idx="19">
                <c:v>15.976849411799151</c:v>
              </c:pt>
              <c:pt idx="20">
                <c:v>18.572229324116336</c:v>
              </c:pt>
              <c:pt idx="21">
                <c:v>16.956511627983787</c:v>
              </c:pt>
              <c:pt idx="22">
                <c:v>17.666586630760321</c:v>
              </c:pt>
              <c:pt idx="23">
                <c:v>6.9896081884520527</c:v>
              </c:pt>
              <c:pt idx="24">
                <c:v>8.6989980918617107</c:v>
              </c:pt>
              <c:pt idx="25">
                <c:v>9.0725432965210757</c:v>
              </c:pt>
              <c:pt idx="26">
                <c:v>0.53860721114438093</c:v>
              </c:pt>
              <c:pt idx="27">
                <c:v>0.27851527386496855</c:v>
              </c:pt>
              <c:pt idx="28">
                <c:v>-6.6221651664609453</c:v>
              </c:pt>
              <c:pt idx="29">
                <c:v>-7.1529824584236508</c:v>
              </c:pt>
            </c:numLit>
          </c:val>
          <c:extLst>
            <c:ext xmlns:c16="http://schemas.microsoft.com/office/drawing/2014/chart" uri="{C3380CC4-5D6E-409C-BE32-E72D297353CC}">
              <c16:uniqueId val="{00000003-3D70-4E05-9D43-5BE7FA9606AD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2.0237379629224335E-4</c:v>
              </c:pt>
              <c:pt idx="1">
                <c:v>2.3965866265328252E-4</c:v>
              </c:pt>
              <c:pt idx="2">
                <c:v>1.6445436233887265</c:v>
              </c:pt>
              <c:pt idx="3">
                <c:v>1.6835201393399393</c:v>
              </c:pt>
              <c:pt idx="4">
                <c:v>1.4662676786510254</c:v>
              </c:pt>
              <c:pt idx="5">
                <c:v>1.1262996565763856</c:v>
              </c:pt>
              <c:pt idx="6">
                <c:v>1.8269185884834869</c:v>
              </c:pt>
              <c:pt idx="7">
                <c:v>-2.4700190618235212</c:v>
              </c:pt>
              <c:pt idx="8">
                <c:v>5.1131439987904059</c:v>
              </c:pt>
              <c:pt idx="9">
                <c:v>9.3003894919816901</c:v>
              </c:pt>
              <c:pt idx="10">
                <c:v>22.626612903500074</c:v>
              </c:pt>
              <c:pt idx="11">
                <c:v>28.830442228985021</c:v>
              </c:pt>
              <c:pt idx="12">
                <c:v>67.688534734154757</c:v>
              </c:pt>
              <c:pt idx="13">
                <c:v>44.663796928112134</c:v>
              </c:pt>
              <c:pt idx="14">
                <c:v>39.752859484119625</c:v>
              </c:pt>
              <c:pt idx="15">
                <c:v>53.702095522489515</c:v>
              </c:pt>
              <c:pt idx="16">
                <c:v>57.41300928062509</c:v>
              </c:pt>
              <c:pt idx="17">
                <c:v>52.654839685683839</c:v>
              </c:pt>
              <c:pt idx="18">
                <c:v>49.846524871960924</c:v>
              </c:pt>
              <c:pt idx="19">
                <c:v>31.676698378128833</c:v>
              </c:pt>
              <c:pt idx="20">
                <c:v>12.858409136059095</c:v>
              </c:pt>
              <c:pt idx="21">
                <c:v>12.142029836254608</c:v>
              </c:pt>
              <c:pt idx="22">
                <c:v>11.465562438936729</c:v>
              </c:pt>
              <c:pt idx="23">
                <c:v>32.470489579904722</c:v>
              </c:pt>
              <c:pt idx="24">
                <c:v>31.981626401952894</c:v>
              </c:pt>
              <c:pt idx="25">
                <c:v>19.090928532375472</c:v>
              </c:pt>
              <c:pt idx="26">
                <c:v>29.233955338285568</c:v>
              </c:pt>
              <c:pt idx="27">
                <c:v>25.367113135597776</c:v>
              </c:pt>
              <c:pt idx="28">
                <c:v>26.744828457943072</c:v>
              </c:pt>
              <c:pt idx="29">
                <c:v>40.334285972139241</c:v>
              </c:pt>
            </c:numLit>
          </c:val>
          <c:extLst>
            <c:ext xmlns:c16="http://schemas.microsoft.com/office/drawing/2014/chart" uri="{C3380CC4-5D6E-409C-BE32-E72D297353CC}">
              <c16:uniqueId val="{00000004-3D70-4E05-9D43-5BE7FA9606AD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6.7758630999999701E-4</c:v>
              </c:pt>
              <c:pt idx="1">
                <c:v>7.0121652999999805E-4</c:v>
              </c:pt>
              <c:pt idx="2">
                <c:v>-9.7946854279300197</c:v>
              </c:pt>
              <c:pt idx="3">
                <c:v>-3.9544796657599974</c:v>
              </c:pt>
              <c:pt idx="4">
                <c:v>4.75453121899998E-2</c:v>
              </c:pt>
              <c:pt idx="5">
                <c:v>4.5116543068300032</c:v>
              </c:pt>
              <c:pt idx="6">
                <c:v>-2.0712102442600049</c:v>
              </c:pt>
              <c:pt idx="7">
                <c:v>-0.61511726089000085</c:v>
              </c:pt>
              <c:pt idx="8">
                <c:v>-1.0724596722599999</c:v>
              </c:pt>
              <c:pt idx="9">
                <c:v>0.7201398270899998</c:v>
              </c:pt>
              <c:pt idx="10">
                <c:v>-6.6361554650000265E-2</c:v>
              </c:pt>
              <c:pt idx="11">
                <c:v>-14.7420518826</c:v>
              </c:pt>
              <c:pt idx="12">
                <c:v>7.368380720000102E-3</c:v>
              </c:pt>
              <c:pt idx="13">
                <c:v>0.56981427802000262</c:v>
              </c:pt>
              <c:pt idx="14">
                <c:v>2.9886510156399995</c:v>
              </c:pt>
              <c:pt idx="15">
                <c:v>9.799324966509996</c:v>
              </c:pt>
              <c:pt idx="16">
                <c:v>2.0251312544500006</c:v>
              </c:pt>
              <c:pt idx="17">
                <c:v>-4.060810828650002</c:v>
              </c:pt>
              <c:pt idx="18">
                <c:v>-0.73044927478000332</c:v>
              </c:pt>
              <c:pt idx="19">
                <c:v>-6.4630802619994654E-2</c:v>
              </c:pt>
              <c:pt idx="20">
                <c:v>6.6528171609999021E-2</c:v>
              </c:pt>
              <c:pt idx="21">
                <c:v>6.6230829799900022</c:v>
              </c:pt>
              <c:pt idx="22">
                <c:v>-0.77787262575999705</c:v>
              </c:pt>
              <c:pt idx="23">
                <c:v>-2.9110773623999986</c:v>
              </c:pt>
              <c:pt idx="24">
                <c:v>-6.4293534090000048E-2</c:v>
              </c:pt>
              <c:pt idx="25">
                <c:v>2.754029107440001</c:v>
              </c:pt>
              <c:pt idx="26">
                <c:v>10.660574309660001</c:v>
              </c:pt>
              <c:pt idx="27">
                <c:v>20.028710196830005</c:v>
              </c:pt>
              <c:pt idx="28">
                <c:v>201.83091135302999</c:v>
              </c:pt>
              <c:pt idx="29">
                <c:v>162.94720827127995</c:v>
              </c:pt>
            </c:numLit>
          </c:val>
          <c:extLst>
            <c:ext xmlns:c16="http://schemas.microsoft.com/office/drawing/2014/chart" uri="{C3380CC4-5D6E-409C-BE32-E72D297353CC}">
              <c16:uniqueId val="{00000005-3D70-4E05-9D43-5BE7FA9606AD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2.7875771689328559</c:v>
              </c:pt>
              <c:pt idx="1">
                <c:v>1.187627887563517E-5</c:v>
              </c:pt>
              <c:pt idx="2">
                <c:v>1.2259525093621574E-6</c:v>
              </c:pt>
              <c:pt idx="3">
                <c:v>-1.0705823795345566</c:v>
              </c:pt>
              <c:pt idx="4">
                <c:v>2.8356342042350242</c:v>
              </c:pt>
              <c:pt idx="5">
                <c:v>-8.2281799742087621E-7</c:v>
              </c:pt>
              <c:pt idx="6">
                <c:v>-0.67361534095566356</c:v>
              </c:pt>
              <c:pt idx="7">
                <c:v>-19.623742206692313</c:v>
              </c:pt>
              <c:pt idx="8">
                <c:v>8.2256597051617533</c:v>
              </c:pt>
              <c:pt idx="9">
                <c:v>-3.641677736330788</c:v>
              </c:pt>
              <c:pt idx="10">
                <c:v>-0.43552616934222543</c:v>
              </c:pt>
              <c:pt idx="11">
                <c:v>-0.69126538285912476</c:v>
              </c:pt>
              <c:pt idx="12">
                <c:v>0.88909477427002592</c:v>
              </c:pt>
              <c:pt idx="13">
                <c:v>-1.7722908618986492E-6</c:v>
              </c:pt>
              <c:pt idx="14">
                <c:v>-0.90738352917574927</c:v>
              </c:pt>
              <c:pt idx="15">
                <c:v>-1.7154552695191918E-7</c:v>
              </c:pt>
              <c:pt idx="16">
                <c:v>-2.9683515425442307E-7</c:v>
              </c:pt>
              <c:pt idx="17">
                <c:v>-3.3556895949158819E-7</c:v>
              </c:pt>
              <c:pt idx="18">
                <c:v>3.9886638851948292E-7</c:v>
              </c:pt>
              <c:pt idx="19">
                <c:v>15.126579414891262</c:v>
              </c:pt>
              <c:pt idx="20">
                <c:v>2.7136821359773862</c:v>
              </c:pt>
              <c:pt idx="21">
                <c:v>-0.17421226994742312</c:v>
              </c:pt>
              <c:pt idx="22">
                <c:v>-4.2269624577293326E-8</c:v>
              </c:pt>
              <c:pt idx="23">
                <c:v>-3.1596442699550771</c:v>
              </c:pt>
              <c:pt idx="24">
                <c:v>-1.1221973597431076</c:v>
              </c:pt>
              <c:pt idx="25">
                <c:v>0.71303213602493209</c:v>
              </c:pt>
              <c:pt idx="26">
                <c:v>2.9034217800957962</c:v>
              </c:pt>
              <c:pt idx="27">
                <c:v>6.6152495793208379</c:v>
              </c:pt>
              <c:pt idx="28">
                <c:v>-7.8647161239627286</c:v>
              </c:pt>
              <c:pt idx="29">
                <c:v>-0.55997111072050998</c:v>
              </c:pt>
            </c:numLit>
          </c:val>
          <c:extLst>
            <c:ext xmlns:c16="http://schemas.microsoft.com/office/drawing/2014/chart" uri="{C3380CC4-5D6E-409C-BE32-E72D297353CC}">
              <c16:uniqueId val="{00000006-3D70-4E05-9D43-5BE7FA9606AD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-5.2932538356999959E-2</c:v>
              </c:pt>
              <c:pt idx="1">
                <c:v>-3.0075868134999961E-2</c:v>
              </c:pt>
              <c:pt idx="2">
                <c:v>1.6395018106999892E-2</c:v>
              </c:pt>
              <c:pt idx="3">
                <c:v>4.081531220000012E-2</c:v>
              </c:pt>
              <c:pt idx="4">
                <c:v>2.4479226620000016E-2</c:v>
              </c:pt>
              <c:pt idx="5">
                <c:v>2.844416504999997E-2</c:v>
              </c:pt>
              <c:pt idx="6">
                <c:v>-4.3110108930000002E-2</c:v>
              </c:pt>
              <c:pt idx="7">
                <c:v>-0.10184562000000008</c:v>
              </c:pt>
              <c:pt idx="8">
                <c:v>3.652119999999992E-2</c:v>
              </c:pt>
              <c:pt idx="9">
                <c:v>-4.1880583999999943E-2</c:v>
              </c:pt>
              <c:pt idx="10">
                <c:v>-0.25483019000000007</c:v>
              </c:pt>
              <c:pt idx="11">
                <c:v>-0.46193308099999997</c:v>
              </c:pt>
              <c:pt idx="12">
                <c:v>-0.25270811399999987</c:v>
              </c:pt>
              <c:pt idx="13">
                <c:v>-0.30661897450000003</c:v>
              </c:pt>
              <c:pt idx="14">
                <c:v>-0.478019266</c:v>
              </c:pt>
              <c:pt idx="15">
                <c:v>-0.28033127499999982</c:v>
              </c:pt>
              <c:pt idx="16">
                <c:v>-0.24437137599999986</c:v>
              </c:pt>
              <c:pt idx="17">
                <c:v>-6.1628353999999885E-2</c:v>
              </c:pt>
              <c:pt idx="18">
                <c:v>1.6412470000000012E-2</c:v>
              </c:pt>
              <c:pt idx="19">
                <c:v>-0.26470658900000005</c:v>
              </c:pt>
              <c:pt idx="20">
                <c:v>-0.258534924</c:v>
              </c:pt>
              <c:pt idx="21">
                <c:v>3.2900584399999988E-2</c:v>
              </c:pt>
              <c:pt idx="22">
                <c:v>-6.0494936999999971E-2</c:v>
              </c:pt>
              <c:pt idx="23">
                <c:v>-0.1321328255</c:v>
              </c:pt>
              <c:pt idx="24">
                <c:v>-0.15968530299999995</c:v>
              </c:pt>
              <c:pt idx="25">
                <c:v>-5.4232761000000018E-2</c:v>
              </c:pt>
              <c:pt idx="26">
                <c:v>-2.5572587000000091E-3</c:v>
              </c:pt>
              <c:pt idx="27">
                <c:v>-7.0276102699999982E-2</c:v>
              </c:pt>
              <c:pt idx="28">
                <c:v>-0.10280360850000012</c:v>
              </c:pt>
              <c:pt idx="29">
                <c:v>5.5468527635000001E-2</c:v>
              </c:pt>
            </c:numLit>
          </c:val>
          <c:extLst>
            <c:ext xmlns:c16="http://schemas.microsoft.com/office/drawing/2014/chart" uri="{C3380CC4-5D6E-409C-BE32-E72D297353CC}">
              <c16:uniqueId val="{00000007-3D70-4E05-9D43-5BE7FA960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41018736"/>
        <c:axId val="-541016560"/>
      </c:barChart>
      <c:catAx>
        <c:axId val="-54101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41016560"/>
        <c:crosses val="autoZero"/>
        <c:auto val="1"/>
        <c:lblAlgn val="ctr"/>
        <c:lblOffset val="100"/>
        <c:noMultiLvlLbl val="0"/>
      </c:catAx>
      <c:valAx>
        <c:axId val="-541016560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4101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-3.0084686669746645</c:v>
              </c:pt>
              <c:pt idx="1">
                <c:v>-9.100485299783692</c:v>
              </c:pt>
              <c:pt idx="2">
                <c:v>3.7350296813199293</c:v>
              </c:pt>
              <c:pt idx="3">
                <c:v>9.7887103333075629</c:v>
              </c:pt>
              <c:pt idx="4">
                <c:v>15.511691980018554</c:v>
              </c:pt>
              <c:pt idx="5">
                <c:v>-11.338478843480743</c:v>
              </c:pt>
              <c:pt idx="6">
                <c:v>42.450243052995347</c:v>
              </c:pt>
              <c:pt idx="7">
                <c:v>77.344230896667568</c:v>
              </c:pt>
              <c:pt idx="8">
                <c:v>117.25385300407493</c:v>
              </c:pt>
              <c:pt idx="9">
                <c:v>31.499451334376317</c:v>
              </c:pt>
              <c:pt idx="10">
                <c:v>49.351013600440638</c:v>
              </c:pt>
              <c:pt idx="11">
                <c:v>34.819673386782142</c:v>
              </c:pt>
              <c:pt idx="12">
                <c:v>61.937749670083122</c:v>
              </c:pt>
              <c:pt idx="13">
                <c:v>89.351565465912699</c:v>
              </c:pt>
              <c:pt idx="14">
                <c:v>40.766391423818732</c:v>
              </c:pt>
              <c:pt idx="15">
                <c:v>61.207666357387552</c:v>
              </c:pt>
              <c:pt idx="16">
                <c:v>25.650548166803674</c:v>
              </c:pt>
              <c:pt idx="17">
                <c:v>42.163860844693318</c:v>
              </c:pt>
              <c:pt idx="18">
                <c:v>38.167051872882894</c:v>
              </c:pt>
              <c:pt idx="19">
                <c:v>3.8615722641284265</c:v>
              </c:pt>
              <c:pt idx="20">
                <c:v>-21.040997726644491</c:v>
              </c:pt>
              <c:pt idx="21">
                <c:v>-20.835136869698545</c:v>
              </c:pt>
              <c:pt idx="22">
                <c:v>-18.132168497714702</c:v>
              </c:pt>
              <c:pt idx="23">
                <c:v>44.342218969195528</c:v>
              </c:pt>
              <c:pt idx="24">
                <c:v>33.616670509374217</c:v>
              </c:pt>
              <c:pt idx="25">
                <c:v>35.338758231161137</c:v>
              </c:pt>
              <c:pt idx="26">
                <c:v>121.32159478681388</c:v>
              </c:pt>
              <c:pt idx="27">
                <c:v>130.13408958747095</c:v>
              </c:pt>
              <c:pt idx="28">
                <c:v>109.71244012380157</c:v>
              </c:pt>
              <c:pt idx="29">
                <c:v>175.23545761586092</c:v>
              </c:pt>
            </c:numLit>
          </c:val>
          <c:extLst>
            <c:ext xmlns:c16="http://schemas.microsoft.com/office/drawing/2014/chart" uri="{C3380CC4-5D6E-409C-BE32-E72D297353CC}">
              <c16:uniqueId val="{00000000-24BD-4BEE-87F4-F4AAD11AAE28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-2.0183873122917859</c:v>
              </c:pt>
              <c:pt idx="1">
                <c:v>-3.4782962258243657</c:v>
              </c:pt>
              <c:pt idx="2">
                <c:v>-0.91022051612382171</c:v>
              </c:pt>
              <c:pt idx="3">
                <c:v>2.5058115513329611</c:v>
              </c:pt>
              <c:pt idx="4">
                <c:v>7.2664776458495624</c:v>
              </c:pt>
              <c:pt idx="5">
                <c:v>7.9904180562115243</c:v>
              </c:pt>
              <c:pt idx="6">
                <c:v>23.337611521604941</c:v>
              </c:pt>
              <c:pt idx="7">
                <c:v>45.995294461089259</c:v>
              </c:pt>
              <c:pt idx="8">
                <c:v>69.296866379160434</c:v>
              </c:pt>
              <c:pt idx="9">
                <c:v>24.686934476839326</c:v>
              </c:pt>
              <c:pt idx="10">
                <c:v>26.42247905221069</c:v>
              </c:pt>
              <c:pt idx="11">
                <c:v>10.474809357721142</c:v>
              </c:pt>
              <c:pt idx="12">
                <c:v>19.179583758460467</c:v>
              </c:pt>
              <c:pt idx="13">
                <c:v>28.256677864823587</c:v>
              </c:pt>
              <c:pt idx="14">
                <c:v>19.103879278721706</c:v>
              </c:pt>
              <c:pt idx="15">
                <c:v>22.166739579262639</c:v>
              </c:pt>
              <c:pt idx="16">
                <c:v>16.615594190802767</c:v>
              </c:pt>
              <c:pt idx="17">
                <c:v>17.024537401657653</c:v>
              </c:pt>
              <c:pt idx="18">
                <c:v>13.455926381857353</c:v>
              </c:pt>
              <c:pt idx="19">
                <c:v>-37.916486870834092</c:v>
              </c:pt>
              <c:pt idx="20">
                <c:v>-60.274254090969066</c:v>
              </c:pt>
              <c:pt idx="21">
                <c:v>-55.477616756384919</c:v>
              </c:pt>
              <c:pt idx="22">
                <c:v>-51.418943107127689</c:v>
              </c:pt>
              <c:pt idx="23">
                <c:v>-28.724385785687332</c:v>
              </c:pt>
              <c:pt idx="24">
                <c:v>-28.214502770985064</c:v>
              </c:pt>
              <c:pt idx="25">
                <c:v>-28.730665514637167</c:v>
              </c:pt>
              <c:pt idx="26">
                <c:v>-3.7578787468594328</c:v>
              </c:pt>
              <c:pt idx="27">
                <c:v>-5.5309275470153807</c:v>
              </c:pt>
              <c:pt idx="28">
                <c:v>-3.5254964803643816</c:v>
              </c:pt>
              <c:pt idx="29">
                <c:v>6.8125976266522912</c:v>
              </c:pt>
            </c:numLit>
          </c:val>
          <c:extLst>
            <c:ext xmlns:c16="http://schemas.microsoft.com/office/drawing/2014/chart" uri="{C3380CC4-5D6E-409C-BE32-E72D297353CC}">
              <c16:uniqueId val="{00000001-24BD-4BEE-87F4-F4AAD11AAE28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3.1438073775498196</c:v>
              </c:pt>
              <c:pt idx="1">
                <c:v>5.4553032990293104</c:v>
              </c:pt>
              <c:pt idx="2">
                <c:v>-0.52279750976867945</c:v>
              </c:pt>
              <c:pt idx="3">
                <c:v>1.0814074427098603</c:v>
              </c:pt>
              <c:pt idx="4">
                <c:v>-5.6584652328497214</c:v>
              </c:pt>
              <c:pt idx="5">
                <c:v>-9.136893772250005</c:v>
              </c:pt>
              <c:pt idx="6">
                <c:v>9.5338347312695078</c:v>
              </c:pt>
              <c:pt idx="7">
                <c:v>-12.822967640981005</c:v>
              </c:pt>
              <c:pt idx="8">
                <c:v>13.36865874446039</c:v>
              </c:pt>
              <c:pt idx="9">
                <c:v>60.217449795090488</c:v>
              </c:pt>
              <c:pt idx="10">
                <c:v>35.762244312070152</c:v>
              </c:pt>
              <c:pt idx="11">
                <c:v>60.563816704319606</c:v>
              </c:pt>
              <c:pt idx="12">
                <c:v>47.134829947168782</c:v>
              </c:pt>
              <c:pt idx="13">
                <c:v>52.524196284160553</c:v>
              </c:pt>
              <c:pt idx="14">
                <c:v>36.922432919340508</c:v>
              </c:pt>
              <c:pt idx="15">
                <c:v>134.72458419848931</c:v>
              </c:pt>
              <c:pt idx="16">
                <c:v>119.4287127344594</c:v>
              </c:pt>
              <c:pt idx="17">
                <c:v>131.7385107358698</c:v>
              </c:pt>
              <c:pt idx="18">
                <c:v>127.85416826578967</c:v>
              </c:pt>
              <c:pt idx="19">
                <c:v>281.84254935481977</c:v>
              </c:pt>
              <c:pt idx="20">
                <c:v>407.38450684724012</c:v>
              </c:pt>
              <c:pt idx="21">
                <c:v>369.06432386500092</c:v>
              </c:pt>
              <c:pt idx="22">
                <c:v>316.89216041502982</c:v>
              </c:pt>
              <c:pt idx="23">
                <c:v>262.3787285656399</c:v>
              </c:pt>
              <c:pt idx="24">
                <c:v>257.01989589853019</c:v>
              </c:pt>
              <c:pt idx="25">
                <c:v>234.13874030744</c:v>
              </c:pt>
              <c:pt idx="26">
                <c:v>114.19159624121403</c:v>
              </c:pt>
              <c:pt idx="27">
                <c:v>95.02982239455423</c:v>
              </c:pt>
              <c:pt idx="28">
                <c:v>23.59981359283006</c:v>
              </c:pt>
              <c:pt idx="29">
                <c:v>26.667741663580955</c:v>
              </c:pt>
            </c:numLit>
          </c:val>
          <c:extLst>
            <c:ext xmlns:c16="http://schemas.microsoft.com/office/drawing/2014/chart" uri="{C3380CC4-5D6E-409C-BE32-E72D297353CC}">
              <c16:uniqueId val="{00000002-24BD-4BEE-87F4-F4AAD11AAE28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0.59595837474500968</c:v>
              </c:pt>
              <c:pt idx="1">
                <c:v>1.3255553651995342</c:v>
              </c:pt>
              <c:pt idx="2">
                <c:v>-0.30355406118133033</c:v>
              </c:pt>
              <c:pt idx="3">
                <c:v>-0.70920471080648895</c:v>
              </c:pt>
              <c:pt idx="4">
                <c:v>-1.016651952324878</c:v>
              </c:pt>
              <c:pt idx="5">
                <c:v>3.601572336485674</c:v>
              </c:pt>
              <c:pt idx="6">
                <c:v>3.0744987301668516</c:v>
              </c:pt>
              <c:pt idx="7">
                <c:v>4.4854050234802116</c:v>
              </c:pt>
              <c:pt idx="8">
                <c:v>0.23540835980440988</c:v>
              </c:pt>
              <c:pt idx="9">
                <c:v>6.4493117161147211</c:v>
              </c:pt>
              <c:pt idx="10">
                <c:v>3.0670744401494403</c:v>
              </c:pt>
              <c:pt idx="11">
                <c:v>8.326092081947877</c:v>
              </c:pt>
              <c:pt idx="12">
                <c:v>6.4005511793508276</c:v>
              </c:pt>
              <c:pt idx="13">
                <c:v>4.1732071831906978</c:v>
              </c:pt>
              <c:pt idx="14">
                <c:v>5.2553357766971089</c:v>
              </c:pt>
              <c:pt idx="15">
                <c:v>0.55534906807798734</c:v>
              </c:pt>
              <c:pt idx="16">
                <c:v>3.6307111089290061</c:v>
              </c:pt>
              <c:pt idx="17">
                <c:v>1.9612690265199717</c:v>
              </c:pt>
              <c:pt idx="18">
                <c:v>-1.6514656337038218</c:v>
              </c:pt>
              <c:pt idx="19">
                <c:v>14.641150747259019</c:v>
              </c:pt>
              <c:pt idx="20">
                <c:v>16.301246538536191</c:v>
              </c:pt>
              <c:pt idx="21">
                <c:v>14.176864750235779</c:v>
              </c:pt>
              <c:pt idx="22">
                <c:v>14.822744582510325</c:v>
              </c:pt>
              <c:pt idx="23">
                <c:v>6.1136456388918532</c:v>
              </c:pt>
              <c:pt idx="24">
                <c:v>7.7347560270249573</c:v>
              </c:pt>
              <c:pt idx="25">
                <c:v>7.5096504519659675</c:v>
              </c:pt>
              <c:pt idx="26">
                <c:v>-0.63018597154200506</c:v>
              </c:pt>
              <c:pt idx="27">
                <c:v>-0.60295871500693465</c:v>
              </c:pt>
              <c:pt idx="28">
                <c:v>-6.9807524004813217</c:v>
              </c:pt>
              <c:pt idx="29">
                <c:v>-6.0676127158418751</c:v>
              </c:pt>
            </c:numLit>
          </c:val>
          <c:extLst>
            <c:ext xmlns:c16="http://schemas.microsoft.com/office/drawing/2014/chart" uri="{C3380CC4-5D6E-409C-BE32-E72D297353CC}">
              <c16:uniqueId val="{00000003-24BD-4BEE-87F4-F4AAD11AAE28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2.5108541212024219E-4</c:v>
              </c:pt>
              <c:pt idx="1">
                <c:v>2.7580399591970155E-4</c:v>
              </c:pt>
              <c:pt idx="2">
                <c:v>2.9189102332893642</c:v>
              </c:pt>
              <c:pt idx="3">
                <c:v>3.2495239070311461</c:v>
              </c:pt>
              <c:pt idx="4">
                <c:v>3.1653450626299033</c:v>
              </c:pt>
              <c:pt idx="5">
                <c:v>2.8564618682492551</c:v>
              </c:pt>
              <c:pt idx="6">
                <c:v>6.9951571786250071</c:v>
              </c:pt>
              <c:pt idx="7">
                <c:v>14.19256885595955</c:v>
              </c:pt>
              <c:pt idx="8">
                <c:v>30.571015890891303</c:v>
              </c:pt>
              <c:pt idx="9">
                <c:v>20.472594265335402</c:v>
              </c:pt>
              <c:pt idx="10">
                <c:v>28.325366186016979</c:v>
              </c:pt>
              <c:pt idx="11">
                <c:v>36.58113398224674</c:v>
              </c:pt>
              <c:pt idx="12">
                <c:v>43.697603002351769</c:v>
              </c:pt>
              <c:pt idx="13">
                <c:v>33.907581168708532</c:v>
              </c:pt>
              <c:pt idx="14">
                <c:v>30.10854870380885</c:v>
              </c:pt>
              <c:pt idx="15">
                <c:v>46.782958815274981</c:v>
              </c:pt>
              <c:pt idx="16">
                <c:v>49.08455655449518</c:v>
              </c:pt>
              <c:pt idx="17">
                <c:v>43.105011153064197</c:v>
              </c:pt>
              <c:pt idx="18">
                <c:v>39.498511742257506</c:v>
              </c:pt>
              <c:pt idx="19">
                <c:v>24.800855612452949</c:v>
              </c:pt>
              <c:pt idx="20">
                <c:v>10.540484174379685</c:v>
              </c:pt>
              <c:pt idx="21">
                <c:v>9.9532441559726976</c:v>
              </c:pt>
              <c:pt idx="22">
                <c:v>9.3987207233820413</c:v>
              </c:pt>
              <c:pt idx="23">
                <c:v>26.971260747255144</c:v>
              </c:pt>
              <c:pt idx="24">
                <c:v>23.502843726484798</c:v>
              </c:pt>
              <c:pt idx="25">
                <c:v>17.09026601607286</c:v>
              </c:pt>
              <c:pt idx="26">
                <c:v>26.070721364924509</c:v>
              </c:pt>
              <c:pt idx="27">
                <c:v>22.326988846699351</c:v>
              </c:pt>
              <c:pt idx="28">
                <c:v>22.328787824542587</c:v>
              </c:pt>
              <c:pt idx="29">
                <c:v>34.225954727951091</c:v>
              </c:pt>
            </c:numLit>
          </c:val>
          <c:extLst>
            <c:ext xmlns:c16="http://schemas.microsoft.com/office/drawing/2014/chart" uri="{C3380CC4-5D6E-409C-BE32-E72D297353CC}">
              <c16:uniqueId val="{00000004-24BD-4BEE-87F4-F4AAD11AAE28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7.7807354999999846E-4</c:v>
              </c:pt>
              <c:pt idx="1">
                <c:v>7.9801829999999897E-4</c:v>
              </c:pt>
              <c:pt idx="2">
                <c:v>-17.440319658059977</c:v>
              </c:pt>
              <c:pt idx="3">
                <c:v>-5.2397338880100044</c:v>
              </c:pt>
              <c:pt idx="4">
                <c:v>-1.34580944748</c:v>
              </c:pt>
              <c:pt idx="5">
                <c:v>4.192884085230002</c:v>
              </c:pt>
              <c:pt idx="6">
                <c:v>2.9079929990499949</c:v>
              </c:pt>
              <c:pt idx="7">
                <c:v>2.5195701139998583E-2</c:v>
              </c:pt>
              <c:pt idx="8">
                <c:v>0.80196900648000014</c:v>
              </c:pt>
              <c:pt idx="9">
                <c:v>0.87007769236999988</c:v>
              </c:pt>
              <c:pt idx="10">
                <c:v>-3.6996635850000903E-2</c:v>
              </c:pt>
              <c:pt idx="11">
                <c:v>-8.6331102321600053</c:v>
              </c:pt>
              <c:pt idx="12">
                <c:v>5.7719769600000845E-3</c:v>
              </c:pt>
              <c:pt idx="13">
                <c:v>-3.0305985261299977</c:v>
              </c:pt>
              <c:pt idx="14">
                <c:v>2.6479827354899999</c:v>
              </c:pt>
              <c:pt idx="15">
                <c:v>3.9523280967899979</c:v>
              </c:pt>
              <c:pt idx="16">
                <c:v>1.2499377960000002</c:v>
              </c:pt>
              <c:pt idx="17">
                <c:v>-4.2132708957000027</c:v>
              </c:pt>
              <c:pt idx="18">
                <c:v>-0.45004409562000269</c:v>
              </c:pt>
              <c:pt idx="19">
                <c:v>-0.74045542355999316</c:v>
              </c:pt>
              <c:pt idx="20">
                <c:v>-0.18424624426000058</c:v>
              </c:pt>
              <c:pt idx="21">
                <c:v>4.7849015744399992</c:v>
              </c:pt>
              <c:pt idx="22">
                <c:v>-0.47328252216400202</c:v>
              </c:pt>
              <c:pt idx="23">
                <c:v>-3.2160901871549985</c:v>
              </c:pt>
              <c:pt idx="24">
                <c:v>-0.10743820058999992</c:v>
              </c:pt>
              <c:pt idx="25">
                <c:v>2.5523536201600008</c:v>
              </c:pt>
              <c:pt idx="26">
                <c:v>10.819137344476001</c:v>
              </c:pt>
              <c:pt idx="27">
                <c:v>18.690378829480018</c:v>
              </c:pt>
              <c:pt idx="28">
                <c:v>188.478830041295</c:v>
              </c:pt>
              <c:pt idx="29">
                <c:v>143.16167184171996</c:v>
              </c:pt>
            </c:numLit>
          </c:val>
          <c:extLst>
            <c:ext xmlns:c16="http://schemas.microsoft.com/office/drawing/2014/chart" uri="{C3380CC4-5D6E-409C-BE32-E72D297353CC}">
              <c16:uniqueId val="{00000005-24BD-4BEE-87F4-F4AAD11AAE28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4.8561052737140358</c:v>
              </c:pt>
              <c:pt idx="1">
                <c:v>1.5518678101925139E-5</c:v>
              </c:pt>
              <c:pt idx="2">
                <c:v>1.9195307758071796E-6</c:v>
              </c:pt>
              <c:pt idx="3">
                <c:v>-1.0702912021821973</c:v>
              </c:pt>
              <c:pt idx="4">
                <c:v>-1.4037700254875389</c:v>
              </c:pt>
              <c:pt idx="5">
                <c:v>-10.039758589120805</c:v>
              </c:pt>
              <c:pt idx="6">
                <c:v>-9.9358313035556591</c:v>
              </c:pt>
              <c:pt idx="7">
                <c:v>-10.3184461335237</c:v>
              </c:pt>
              <c:pt idx="8">
                <c:v>3.9702591545731778</c:v>
              </c:pt>
              <c:pt idx="9">
                <c:v>4.8575318148577606</c:v>
              </c:pt>
              <c:pt idx="10">
                <c:v>0.54883841208247119</c:v>
              </c:pt>
              <c:pt idx="11">
                <c:v>-1.5272814462080135</c:v>
              </c:pt>
              <c:pt idx="12">
                <c:v>-0.54469498527577898</c:v>
              </c:pt>
              <c:pt idx="13">
                <c:v>-8.974081224793873E-7</c:v>
              </c:pt>
              <c:pt idx="14">
                <c:v>-0.64728892521699466</c:v>
              </c:pt>
              <c:pt idx="15">
                <c:v>-1.6480786901313373E-7</c:v>
              </c:pt>
              <c:pt idx="16">
                <c:v>-2.6143238951310738E-7</c:v>
              </c:pt>
              <c:pt idx="17">
                <c:v>-3.3826997566373246E-7</c:v>
              </c:pt>
              <c:pt idx="18">
                <c:v>4.2685078883198762E-7</c:v>
              </c:pt>
              <c:pt idx="19">
                <c:v>15.125719482772254</c:v>
              </c:pt>
              <c:pt idx="20">
                <c:v>0.14128191748521601</c:v>
              </c:pt>
              <c:pt idx="21">
                <c:v>-0.52221676837409148</c:v>
              </c:pt>
              <c:pt idx="22">
                <c:v>-4.4819719161243032E-8</c:v>
              </c:pt>
              <c:pt idx="23">
                <c:v>-2.8782339229285867</c:v>
              </c:pt>
              <c:pt idx="24">
                <c:v>-0.43475921531241823</c:v>
              </c:pt>
              <c:pt idx="25">
                <c:v>0.19532111471731461</c:v>
              </c:pt>
              <c:pt idx="26">
                <c:v>2.9493715602314508</c:v>
              </c:pt>
              <c:pt idx="27">
                <c:v>4.042101804871514</c:v>
              </c:pt>
              <c:pt idx="28">
                <c:v>-6.4842621189046676</c:v>
              </c:pt>
              <c:pt idx="29">
                <c:v>-8.7841435348646069E-4</c:v>
              </c:pt>
            </c:numLit>
          </c:val>
          <c:extLst>
            <c:ext xmlns:c16="http://schemas.microsoft.com/office/drawing/2014/chart" uri="{C3380CC4-5D6E-409C-BE32-E72D297353CC}">
              <c16:uniqueId val="{00000006-24BD-4BEE-87F4-F4AAD11AAE28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-6.125001673399999E-2</c:v>
              </c:pt>
              <c:pt idx="1">
                <c:v>-3.8568589435000078E-2</c:v>
              </c:pt>
              <c:pt idx="2">
                <c:v>1.0034380995999903E-2</c:v>
              </c:pt>
              <c:pt idx="3">
                <c:v>7.0168717980000017E-2</c:v>
              </c:pt>
              <c:pt idx="4">
                <c:v>3.7816409935000017E-2</c:v>
              </c:pt>
              <c:pt idx="5">
                <c:v>-4.7764872950000037E-2</c:v>
              </c:pt>
              <c:pt idx="6">
                <c:v>-0.76835184696000014</c:v>
              </c:pt>
              <c:pt idx="7">
                <c:v>-0.75162693000000014</c:v>
              </c:pt>
              <c:pt idx="8">
                <c:v>-0.67658099599999999</c:v>
              </c:pt>
              <c:pt idx="9">
                <c:v>-0.63834067400000005</c:v>
              </c:pt>
              <c:pt idx="10">
                <c:v>-0.45362539499999999</c:v>
              </c:pt>
              <c:pt idx="11">
                <c:v>-0.48136614100000008</c:v>
              </c:pt>
              <c:pt idx="12">
                <c:v>-0.57955126099999998</c:v>
              </c:pt>
              <c:pt idx="13">
                <c:v>-0.30384359249999998</c:v>
              </c:pt>
              <c:pt idx="14">
                <c:v>-0.43831346599999998</c:v>
              </c:pt>
              <c:pt idx="15">
                <c:v>-0.199303375</c:v>
              </c:pt>
              <c:pt idx="16">
                <c:v>-0.1814955780000001</c:v>
              </c:pt>
              <c:pt idx="17">
                <c:v>-2.8588714000000071E-2</c:v>
              </c:pt>
              <c:pt idx="18">
                <c:v>4.3564740999999907E-2</c:v>
              </c:pt>
              <c:pt idx="19">
                <c:v>-0.19369867199999996</c:v>
              </c:pt>
              <c:pt idx="20">
                <c:v>-0.20582962100000002</c:v>
              </c:pt>
              <c:pt idx="21">
                <c:v>7.8360546600000053E-2</c:v>
              </c:pt>
              <c:pt idx="22">
                <c:v>-3.1672815999999993E-2</c:v>
              </c:pt>
              <c:pt idx="23">
                <c:v>-9.3599456999999942E-2</c:v>
              </c:pt>
              <c:pt idx="24">
                <c:v>-0.1533617069999999</c:v>
              </c:pt>
              <c:pt idx="25">
                <c:v>-3.3017009999999958E-2</c:v>
              </c:pt>
              <c:pt idx="26">
                <c:v>1.2335898900000031E-2</c:v>
              </c:pt>
              <c:pt idx="27">
                <c:v>-2.9527364000000028E-2</c:v>
              </c:pt>
              <c:pt idx="28">
                <c:v>-0.12859184100000007</c:v>
              </c:pt>
              <c:pt idx="29">
                <c:v>6.625984671299999E-2</c:v>
              </c:pt>
            </c:numLit>
          </c:val>
          <c:extLst>
            <c:ext xmlns:c16="http://schemas.microsoft.com/office/drawing/2014/chart" uri="{C3380CC4-5D6E-409C-BE32-E72D297353CC}">
              <c16:uniqueId val="{00000007-24BD-4BEE-87F4-F4AAD11AA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354944"/>
        <c:axId val="188356480"/>
      </c:barChart>
      <c:catAx>
        <c:axId val="1883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356480"/>
        <c:crosses val="autoZero"/>
        <c:auto val="1"/>
        <c:lblAlgn val="ctr"/>
        <c:lblOffset val="100"/>
        <c:noMultiLvlLbl val="0"/>
      </c:catAx>
      <c:valAx>
        <c:axId val="188356480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354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-2.7464331743184118</c:v>
              </c:pt>
              <c:pt idx="1">
                <c:v>-8.7078675128270291</c:v>
              </c:pt>
              <c:pt idx="2">
                <c:v>2.8536249975387591</c:v>
              </c:pt>
              <c:pt idx="3">
                <c:v>9.432207282835634</c:v>
              </c:pt>
              <c:pt idx="4">
                <c:v>15.539625201131344</c:v>
              </c:pt>
              <c:pt idx="5">
                <c:v>-13.647241094753099</c:v>
              </c:pt>
              <c:pt idx="6">
                <c:v>54.635846296465388</c:v>
              </c:pt>
              <c:pt idx="7">
                <c:v>96.606513623339197</c:v>
              </c:pt>
              <c:pt idx="8">
                <c:v>101.91114643771539</c:v>
              </c:pt>
              <c:pt idx="9">
                <c:v>27.899653417521222</c:v>
              </c:pt>
              <c:pt idx="10">
                <c:v>43.021429283559428</c:v>
              </c:pt>
              <c:pt idx="11">
                <c:v>25.95763341622478</c:v>
              </c:pt>
              <c:pt idx="12">
                <c:v>40.141659774390064</c:v>
              </c:pt>
              <c:pt idx="13">
                <c:v>73.523369822540644</c:v>
              </c:pt>
              <c:pt idx="14">
                <c:v>27.856733838284981</c:v>
              </c:pt>
              <c:pt idx="15">
                <c:v>49.420225770655634</c:v>
              </c:pt>
              <c:pt idx="16">
                <c:v>27.500329564541971</c:v>
              </c:pt>
              <c:pt idx="17">
                <c:v>31.060767574955207</c:v>
              </c:pt>
              <c:pt idx="18">
                <c:v>32.606994165286778</c:v>
              </c:pt>
              <c:pt idx="19">
                <c:v>-1.7486084265151476</c:v>
              </c:pt>
              <c:pt idx="20">
                <c:v>-2.8462103736392237</c:v>
              </c:pt>
              <c:pt idx="21">
                <c:v>-0.58195106454422785</c:v>
              </c:pt>
              <c:pt idx="22">
                <c:v>-3.9289374941454298</c:v>
              </c:pt>
              <c:pt idx="23">
                <c:v>35.944357402504465</c:v>
              </c:pt>
              <c:pt idx="24">
                <c:v>22.741595657314519</c:v>
              </c:pt>
              <c:pt idx="25">
                <c:v>20.124132563164039</c:v>
              </c:pt>
              <c:pt idx="26">
                <c:v>89.941612978744615</c:v>
              </c:pt>
              <c:pt idx="27">
                <c:v>83.017862104265532</c:v>
              </c:pt>
              <c:pt idx="28">
                <c:v>83.720644579796044</c:v>
              </c:pt>
              <c:pt idx="29">
                <c:v>118.90749484747312</c:v>
              </c:pt>
            </c:numLit>
          </c:val>
          <c:extLst>
            <c:ext xmlns:c16="http://schemas.microsoft.com/office/drawing/2014/chart" uri="{C3380CC4-5D6E-409C-BE32-E72D297353CC}">
              <c16:uniqueId val="{00000000-B6F2-4421-AE62-2FD0E771DD34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-1.5433044729299894</c:v>
              </c:pt>
              <c:pt idx="1">
                <c:v>-2.9922189566203947</c:v>
              </c:pt>
              <c:pt idx="2">
                <c:v>-0.63970688366960005</c:v>
              </c:pt>
              <c:pt idx="3">
                <c:v>2.7778613159390702</c:v>
              </c:pt>
              <c:pt idx="4">
                <c:v>9.6408054907513616</c:v>
              </c:pt>
              <c:pt idx="5">
                <c:v>11.224173430807696</c:v>
              </c:pt>
              <c:pt idx="6">
                <c:v>29.166420762771523</c:v>
              </c:pt>
              <c:pt idx="7">
                <c:v>42.978073823877935</c:v>
              </c:pt>
              <c:pt idx="8">
                <c:v>55.042931363380632</c:v>
              </c:pt>
              <c:pt idx="9">
                <c:v>15.920506049340077</c:v>
              </c:pt>
              <c:pt idx="10">
                <c:v>20.075412222622674</c:v>
              </c:pt>
              <c:pt idx="11">
                <c:v>3.111916180895264</c:v>
              </c:pt>
              <c:pt idx="12">
                <c:v>7.6272983777168974</c:v>
              </c:pt>
              <c:pt idx="13">
                <c:v>18.839256083447026</c:v>
              </c:pt>
              <c:pt idx="14">
                <c:v>8.860108884390911</c:v>
              </c:pt>
              <c:pt idx="15">
                <c:v>11.500112057940441</c:v>
              </c:pt>
              <c:pt idx="16">
                <c:v>8.8225594035083077</c:v>
              </c:pt>
              <c:pt idx="17">
                <c:v>8.6741901819694931</c:v>
              </c:pt>
              <c:pt idx="18">
                <c:v>6.543393089892561</c:v>
              </c:pt>
              <c:pt idx="19">
                <c:v>-28.078487257327083</c:v>
              </c:pt>
              <c:pt idx="20">
                <c:v>-36.618263477502069</c:v>
              </c:pt>
              <c:pt idx="21">
                <c:v>-33.572186208125117</c:v>
              </c:pt>
              <c:pt idx="22">
                <c:v>-31.135095292859887</c:v>
              </c:pt>
              <c:pt idx="23">
                <c:v>-15.684113855277587</c:v>
              </c:pt>
              <c:pt idx="24">
                <c:v>-18.766100010333048</c:v>
              </c:pt>
              <c:pt idx="25">
                <c:v>-18.358501328731904</c:v>
              </c:pt>
              <c:pt idx="26">
                <c:v>-0.36487984070924995</c:v>
              </c:pt>
              <c:pt idx="27">
                <c:v>-3.1874987729339637</c:v>
              </c:pt>
              <c:pt idx="28">
                <c:v>-0.62391227082514433</c:v>
              </c:pt>
              <c:pt idx="29">
                <c:v>6.225334079195818</c:v>
              </c:pt>
            </c:numLit>
          </c:val>
          <c:extLst>
            <c:ext xmlns:c16="http://schemas.microsoft.com/office/drawing/2014/chart" uri="{C3380CC4-5D6E-409C-BE32-E72D297353CC}">
              <c16:uniqueId val="{00000001-B6F2-4421-AE62-2FD0E771DD34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3.0961061724819956</c:v>
              </c:pt>
              <c:pt idx="1">
                <c:v>5.9178235239796777</c:v>
              </c:pt>
              <c:pt idx="2">
                <c:v>0.15272574136952244</c:v>
              </c:pt>
              <c:pt idx="3">
                <c:v>1.3386325733608828</c:v>
              </c:pt>
              <c:pt idx="4">
                <c:v>-7.7895888665680104</c:v>
              </c:pt>
              <c:pt idx="5">
                <c:v>-10.734718974320003</c:v>
              </c:pt>
              <c:pt idx="6">
                <c:v>9.4546598176898442</c:v>
              </c:pt>
              <c:pt idx="7">
                <c:v>-7.3053147503601394</c:v>
              </c:pt>
              <c:pt idx="8">
                <c:v>-5.801603391149456</c:v>
              </c:pt>
              <c:pt idx="9">
                <c:v>43.297783697710429</c:v>
              </c:pt>
              <c:pt idx="10">
                <c:v>22.327804017059407</c:v>
              </c:pt>
              <c:pt idx="11">
                <c:v>41.335567115489994</c:v>
              </c:pt>
              <c:pt idx="12">
                <c:v>39.806625833649377</c:v>
              </c:pt>
              <c:pt idx="13">
                <c:v>38.676172350980778</c:v>
              </c:pt>
              <c:pt idx="14">
                <c:v>25.911286611439891</c:v>
              </c:pt>
              <c:pt idx="15">
                <c:v>91.642787731559565</c:v>
              </c:pt>
              <c:pt idx="16">
                <c:v>74.043942382588966</c:v>
              </c:pt>
              <c:pt idx="17">
                <c:v>95.06403437458016</c:v>
              </c:pt>
              <c:pt idx="18">
                <c:v>104.55298165485965</c:v>
              </c:pt>
              <c:pt idx="19">
                <c:v>196.93628948255991</c:v>
              </c:pt>
              <c:pt idx="20">
                <c:v>250.70223380221</c:v>
              </c:pt>
              <c:pt idx="21">
                <c:v>235.7529450863658</c:v>
              </c:pt>
              <c:pt idx="22">
                <c:v>188.73570157494964</c:v>
              </c:pt>
              <c:pt idx="23">
                <c:v>168.37697216827996</c:v>
              </c:pt>
              <c:pt idx="24">
                <c:v>170.3840359829303</c:v>
              </c:pt>
              <c:pt idx="25">
                <c:v>157.89929484235017</c:v>
              </c:pt>
              <c:pt idx="26">
                <c:v>69.533137754219979</c:v>
              </c:pt>
              <c:pt idx="27">
                <c:v>66.889061434910445</c:v>
              </c:pt>
              <c:pt idx="28">
                <c:v>13.47252556233002</c:v>
              </c:pt>
              <c:pt idx="29">
                <c:v>15.925501961690088</c:v>
              </c:pt>
            </c:numLit>
          </c:val>
          <c:extLst>
            <c:ext xmlns:c16="http://schemas.microsoft.com/office/drawing/2014/chart" uri="{C3380CC4-5D6E-409C-BE32-E72D297353CC}">
              <c16:uniqueId val="{00000002-B6F2-4421-AE62-2FD0E771DD34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0.56620660601629424</c:v>
              </c:pt>
              <c:pt idx="1">
                <c:v>1.2867813393448841</c:v>
              </c:pt>
              <c:pt idx="2">
                <c:v>-0.18562149994590982</c:v>
              </c:pt>
              <c:pt idx="3">
                <c:v>-0.71783279790588495</c:v>
              </c:pt>
              <c:pt idx="4">
                <c:v>-1.0904800145677882</c:v>
              </c:pt>
              <c:pt idx="5">
                <c:v>3.83574064170989</c:v>
              </c:pt>
              <c:pt idx="6">
                <c:v>2.9763937035481831</c:v>
              </c:pt>
              <c:pt idx="7">
                <c:v>4.6904949745619433</c:v>
              </c:pt>
              <c:pt idx="8">
                <c:v>0.22769716151208286</c:v>
              </c:pt>
              <c:pt idx="9">
                <c:v>5.7894739077689792</c:v>
              </c:pt>
              <c:pt idx="10">
                <c:v>1.7502774737500886</c:v>
              </c:pt>
              <c:pt idx="11">
                <c:v>6.8239326201820631</c:v>
              </c:pt>
              <c:pt idx="12">
                <c:v>5.3174014139085557</c:v>
              </c:pt>
              <c:pt idx="13">
                <c:v>2.5295295897678898</c:v>
              </c:pt>
              <c:pt idx="14">
                <c:v>4.3035940420607517</c:v>
              </c:pt>
              <c:pt idx="15">
                <c:v>1.2547540878314862</c:v>
              </c:pt>
              <c:pt idx="16">
                <c:v>3.720329201175673</c:v>
              </c:pt>
              <c:pt idx="17">
                <c:v>2.2707277983759013</c:v>
              </c:pt>
              <c:pt idx="18">
                <c:v>-1.2908795122678498</c:v>
              </c:pt>
              <c:pt idx="19">
                <c:v>10.378657750432239</c:v>
              </c:pt>
              <c:pt idx="20">
                <c:v>9.6619517339784124</c:v>
              </c:pt>
              <c:pt idx="21">
                <c:v>8.6784896346269988</c:v>
              </c:pt>
              <c:pt idx="22">
                <c:v>8.8880462157903821</c:v>
              </c:pt>
              <c:pt idx="23">
                <c:v>3.5880393262379471</c:v>
              </c:pt>
              <c:pt idx="24">
                <c:v>5.2892101563089113</c:v>
              </c:pt>
              <c:pt idx="25">
                <c:v>5.4077831427021579</c:v>
              </c:pt>
              <c:pt idx="26">
                <c:v>-0.70025364961998093</c:v>
              </c:pt>
              <c:pt idx="27">
                <c:v>0.10867679289299303</c:v>
              </c:pt>
              <c:pt idx="28">
                <c:v>-4.7025686020441242</c:v>
              </c:pt>
              <c:pt idx="29">
                <c:v>-4.0682420911479369</c:v>
              </c:pt>
            </c:numLit>
          </c:val>
          <c:extLst>
            <c:ext xmlns:c16="http://schemas.microsoft.com/office/drawing/2014/chart" uri="{C3380CC4-5D6E-409C-BE32-E72D297353CC}">
              <c16:uniqueId val="{00000003-B6F2-4421-AE62-2FD0E771DD34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-1.268150245607226E-3</c:v>
              </c:pt>
              <c:pt idx="1">
                <c:v>-1.5681342552702267E-3</c:v>
              </c:pt>
              <c:pt idx="2">
                <c:v>2.4306176757789539</c:v>
              </c:pt>
              <c:pt idx="3">
                <c:v>2.8223652944050039</c:v>
              </c:pt>
              <c:pt idx="4">
                <c:v>2.7235201957226529</c:v>
              </c:pt>
              <c:pt idx="5">
                <c:v>2.8910778206902066</c:v>
              </c:pt>
              <c:pt idx="6">
                <c:v>7.0084936158178337</c:v>
              </c:pt>
              <c:pt idx="7">
                <c:v>15.821453623690616</c:v>
              </c:pt>
              <c:pt idx="8">
                <c:v>29.081514990059247</c:v>
              </c:pt>
              <c:pt idx="9">
                <c:v>18.577180222802838</c:v>
              </c:pt>
              <c:pt idx="10">
                <c:v>21.675041303155609</c:v>
              </c:pt>
              <c:pt idx="11">
                <c:v>23.628787026266167</c:v>
              </c:pt>
              <c:pt idx="12">
                <c:v>30.292818117920262</c:v>
              </c:pt>
              <c:pt idx="13">
                <c:v>23.680806617196453</c:v>
              </c:pt>
              <c:pt idx="14">
                <c:v>20.230895806941106</c:v>
              </c:pt>
              <c:pt idx="15">
                <c:v>32.888551385001165</c:v>
              </c:pt>
              <c:pt idx="16">
                <c:v>34.765913523480492</c:v>
              </c:pt>
              <c:pt idx="17">
                <c:v>27.99611519696208</c:v>
              </c:pt>
              <c:pt idx="18">
                <c:v>28.492155133255721</c:v>
              </c:pt>
              <c:pt idx="19">
                <c:v>13.173098369864761</c:v>
              </c:pt>
              <c:pt idx="20">
                <c:v>7.0709611964352916</c:v>
              </c:pt>
              <c:pt idx="21">
                <c:v>6.6770120441645417</c:v>
              </c:pt>
              <c:pt idx="22">
                <c:v>6.3050137642612185</c:v>
              </c:pt>
              <c:pt idx="23">
                <c:v>17.761783949638698</c:v>
              </c:pt>
              <c:pt idx="24">
                <c:v>11.304196923918539</c:v>
              </c:pt>
              <c:pt idx="25">
                <c:v>9.2271021280914738</c:v>
              </c:pt>
              <c:pt idx="26">
                <c:v>15.159812802973136</c:v>
              </c:pt>
              <c:pt idx="27">
                <c:v>14.685119923252842</c:v>
              </c:pt>
              <c:pt idx="28">
                <c:v>14.04740659377876</c:v>
              </c:pt>
              <c:pt idx="29">
                <c:v>23.755469432707685</c:v>
              </c:pt>
            </c:numLit>
          </c:val>
          <c:extLst>
            <c:ext xmlns:c16="http://schemas.microsoft.com/office/drawing/2014/chart" uri="{C3380CC4-5D6E-409C-BE32-E72D297353CC}">
              <c16:uniqueId val="{00000004-B6F2-4421-AE62-2FD0E771DD34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-5.5087988699999996E-3</c:v>
              </c:pt>
              <c:pt idx="1">
                <c:v>-5.4929441900000006E-3</c:v>
              </c:pt>
              <c:pt idx="2">
                <c:v>-14.529445949199982</c:v>
              </c:pt>
              <c:pt idx="3">
                <c:v>-4.5045090371999947</c:v>
              </c:pt>
              <c:pt idx="4">
                <c:v>-1.2935104653500005</c:v>
              </c:pt>
              <c:pt idx="5">
                <c:v>1.7768576242299936</c:v>
              </c:pt>
              <c:pt idx="6">
                <c:v>2.6154237109999947</c:v>
              </c:pt>
              <c:pt idx="7">
                <c:v>-0.20719818642000032</c:v>
              </c:pt>
              <c:pt idx="8">
                <c:v>0.56008397901000007</c:v>
              </c:pt>
              <c:pt idx="9">
                <c:v>0.83922763434999992</c:v>
              </c:pt>
              <c:pt idx="10">
                <c:v>-4.9860056590000479E-2</c:v>
              </c:pt>
              <c:pt idx="11">
                <c:v>-4.187173028940002</c:v>
              </c:pt>
              <c:pt idx="12">
                <c:v>-3.5476783700000014E-3</c:v>
              </c:pt>
              <c:pt idx="13">
                <c:v>-0.85314668241000113</c:v>
              </c:pt>
              <c:pt idx="14">
                <c:v>1.6407639949699995</c:v>
              </c:pt>
              <c:pt idx="15">
                <c:v>-3.012727179439997</c:v>
              </c:pt>
              <c:pt idx="16">
                <c:v>0.65378513099000068</c:v>
              </c:pt>
              <c:pt idx="17">
                <c:v>-1.0236653359500032</c:v>
              </c:pt>
              <c:pt idx="18">
                <c:v>0.11888917152999667</c:v>
              </c:pt>
              <c:pt idx="19">
                <c:v>-3.3974334779987458E-2</c:v>
              </c:pt>
              <c:pt idx="20">
                <c:v>-9.6756497550001264E-2</c:v>
              </c:pt>
              <c:pt idx="21">
                <c:v>0.94682812291001284</c:v>
              </c:pt>
              <c:pt idx="22">
                <c:v>-0.32750783456999955</c:v>
              </c:pt>
              <c:pt idx="23">
                <c:v>-4.3355298656500043</c:v>
              </c:pt>
              <c:pt idx="24">
                <c:v>-0.11321639732000005</c:v>
              </c:pt>
              <c:pt idx="25">
                <c:v>2.3987670429400003</c:v>
              </c:pt>
              <c:pt idx="26">
                <c:v>6.8570553623400006</c:v>
              </c:pt>
              <c:pt idx="27">
                <c:v>13.733605939990014</c:v>
              </c:pt>
              <c:pt idx="28">
                <c:v>116.27491370641999</c:v>
              </c:pt>
              <c:pt idx="29">
                <c:v>102.70429708818989</c:v>
              </c:pt>
            </c:numLit>
          </c:val>
          <c:extLst>
            <c:ext xmlns:c16="http://schemas.microsoft.com/office/drawing/2014/chart" uri="{C3380CC4-5D6E-409C-BE32-E72D297353CC}">
              <c16:uniqueId val="{00000005-B6F2-4421-AE62-2FD0E771DD34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1.1050844827946946</c:v>
              </c:pt>
              <c:pt idx="1">
                <c:v>-9.0985822056620106E-5</c:v>
              </c:pt>
              <c:pt idx="2">
                <c:v>-2.6302375477069093E-6</c:v>
              </c:pt>
              <c:pt idx="3">
                <c:v>-1.0328160567001632</c:v>
              </c:pt>
              <c:pt idx="4">
                <c:v>-2.6735909939342655</c:v>
              </c:pt>
              <c:pt idx="5">
                <c:v>-12.279217128011506</c:v>
              </c:pt>
              <c:pt idx="6">
                <c:v>-10.38970113360687</c:v>
              </c:pt>
              <c:pt idx="7">
                <c:v>2.1552732604337024</c:v>
              </c:pt>
              <c:pt idx="8">
                <c:v>6.0570687431231889</c:v>
              </c:pt>
              <c:pt idx="9">
                <c:v>4.885341722071324</c:v>
              </c:pt>
              <c:pt idx="10">
                <c:v>-4.0334839197141648E-2</c:v>
              </c:pt>
              <c:pt idx="11">
                <c:v>-7.9030801775556367E-3</c:v>
              </c:pt>
              <c:pt idx="12">
                <c:v>-0.75553188694771833</c:v>
              </c:pt>
              <c:pt idx="13">
                <c:v>-6.2021840944156058E-6</c:v>
              </c:pt>
              <c:pt idx="14">
                <c:v>-0.53921913732442173</c:v>
              </c:pt>
              <c:pt idx="15">
                <c:v>-4.1526053684465522E-6</c:v>
              </c:pt>
              <c:pt idx="16">
                <c:v>-2.1967649813146933E-6</c:v>
              </c:pt>
              <c:pt idx="17">
                <c:v>-2.1469697076118973E-6</c:v>
              </c:pt>
              <c:pt idx="18">
                <c:v>-8.384147576522276E-7</c:v>
              </c:pt>
              <c:pt idx="19">
                <c:v>9.0482260564988124</c:v>
              </c:pt>
              <c:pt idx="20">
                <c:v>0.17932113829844099</c:v>
              </c:pt>
              <c:pt idx="21">
                <c:v>-0.34678991049534513</c:v>
              </c:pt>
              <c:pt idx="22">
                <c:v>-5.0464938107551668E-7</c:v>
              </c:pt>
              <c:pt idx="23">
                <c:v>-1.7954521484567429</c:v>
              </c:pt>
              <c:pt idx="24">
                <c:v>0.12059148419853516</c:v>
              </c:pt>
              <c:pt idx="25">
                <c:v>0.11638921986203377</c:v>
              </c:pt>
              <c:pt idx="26">
                <c:v>3.1163931431210128</c:v>
              </c:pt>
              <c:pt idx="27">
                <c:v>2.0559110809095928</c:v>
              </c:pt>
              <c:pt idx="28">
                <c:v>-4.7528223322370282</c:v>
              </c:pt>
              <c:pt idx="29">
                <c:v>-3.7990671041042141E-4</c:v>
              </c:pt>
            </c:numLit>
          </c:val>
          <c:extLst>
            <c:ext xmlns:c16="http://schemas.microsoft.com/office/drawing/2014/chart" uri="{C3380CC4-5D6E-409C-BE32-E72D297353CC}">
              <c16:uniqueId val="{00000006-B6F2-4421-AE62-2FD0E771DD34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-5.980724242400004E-2</c:v>
              </c:pt>
              <c:pt idx="1">
                <c:v>-3.7353750665000018E-2</c:v>
              </c:pt>
              <c:pt idx="2">
                <c:v>1.0154972640000037E-2</c:v>
              </c:pt>
              <c:pt idx="3">
                <c:v>6.9905042060000033E-2</c:v>
              </c:pt>
              <c:pt idx="4">
                <c:v>3.6090677110000025E-2</c:v>
              </c:pt>
              <c:pt idx="5">
                <c:v>-6.721829678000002E-2</c:v>
              </c:pt>
              <c:pt idx="6">
                <c:v>-0.91472410295999995</c:v>
              </c:pt>
              <c:pt idx="7">
                <c:v>-0.80236750000000023</c:v>
              </c:pt>
              <c:pt idx="8">
                <c:v>-0.67673262599999995</c:v>
              </c:pt>
              <c:pt idx="9">
                <c:v>-0.67011918399999992</c:v>
              </c:pt>
              <c:pt idx="10">
                <c:v>-0.48772048999999995</c:v>
              </c:pt>
              <c:pt idx="11">
                <c:v>-0.64142818099999999</c:v>
              </c:pt>
              <c:pt idx="12">
                <c:v>-0.67118383599999976</c:v>
              </c:pt>
              <c:pt idx="13">
                <c:v>-0.38189923949999999</c:v>
              </c:pt>
              <c:pt idx="14">
                <c:v>-0.55234825600000004</c:v>
              </c:pt>
              <c:pt idx="15">
                <c:v>-0.239727784</c:v>
              </c:pt>
              <c:pt idx="16">
                <c:v>-0.20969607200000001</c:v>
              </c:pt>
              <c:pt idx="17">
                <c:v>-8.6910209999999988E-2</c:v>
              </c:pt>
              <c:pt idx="18">
                <c:v>-1.8131855000000141E-2</c:v>
              </c:pt>
              <c:pt idx="19">
                <c:v>-0.12448606699999987</c:v>
              </c:pt>
              <c:pt idx="20">
                <c:v>-0.12939347000000001</c:v>
              </c:pt>
              <c:pt idx="21">
                <c:v>8.9774604000000008E-2</c:v>
              </c:pt>
              <c:pt idx="22">
                <c:v>-4.6519205000000008E-2</c:v>
              </c:pt>
              <c:pt idx="23">
                <c:v>-5.0996860999999949E-2</c:v>
              </c:pt>
              <c:pt idx="24">
                <c:v>-5.7644629000000003E-2</c:v>
              </c:pt>
              <c:pt idx="25">
                <c:v>1.1271804000000052E-2</c:v>
              </c:pt>
              <c:pt idx="26">
                <c:v>2.1390929000000031E-2</c:v>
              </c:pt>
              <c:pt idx="27">
                <c:v>-3.1638556999999984E-2</c:v>
              </c:pt>
              <c:pt idx="28">
                <c:v>-6.3675166000000089E-2</c:v>
              </c:pt>
              <c:pt idx="29">
                <c:v>0.10316087309999999</c:v>
              </c:pt>
            </c:numLit>
          </c:val>
          <c:extLst>
            <c:ext xmlns:c16="http://schemas.microsoft.com/office/drawing/2014/chart" uri="{C3380CC4-5D6E-409C-BE32-E72D297353CC}">
              <c16:uniqueId val="{00000007-B6F2-4421-AE62-2FD0E771D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305792"/>
        <c:axId val="190307328"/>
      </c:barChart>
      <c:catAx>
        <c:axId val="19030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0307328"/>
        <c:crosses val="autoZero"/>
        <c:auto val="1"/>
        <c:lblAlgn val="ctr"/>
        <c:lblOffset val="100"/>
        <c:noMultiLvlLbl val="0"/>
      </c:catAx>
      <c:valAx>
        <c:axId val="19030732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0305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-1.8697765618761295</c:v>
              </c:pt>
              <c:pt idx="1">
                <c:v>-7.2177229649354544</c:v>
              </c:pt>
              <c:pt idx="2">
                <c:v>1.880893572917671</c:v>
              </c:pt>
              <c:pt idx="3">
                <c:v>6.147804229255712</c:v>
              </c:pt>
              <c:pt idx="4">
                <c:v>8.8782736794130415</c:v>
              </c:pt>
              <c:pt idx="5">
                <c:v>-11.114114342984067</c:v>
              </c:pt>
              <c:pt idx="6">
                <c:v>-25.853000516380916</c:v>
              </c:pt>
              <c:pt idx="7">
                <c:v>-9.1217620810737117</c:v>
              </c:pt>
              <c:pt idx="8">
                <c:v>95.903409599142378</c:v>
              </c:pt>
              <c:pt idx="9">
                <c:v>48.099630876698939</c:v>
              </c:pt>
              <c:pt idx="10">
                <c:v>62.112795133060445</c:v>
              </c:pt>
              <c:pt idx="11">
                <c:v>47.252803596762078</c:v>
              </c:pt>
              <c:pt idx="12">
                <c:v>59.772786788055782</c:v>
              </c:pt>
              <c:pt idx="13">
                <c:v>79.116139607559489</c:v>
              </c:pt>
              <c:pt idx="14">
                <c:v>30.524080190549739</c:v>
              </c:pt>
              <c:pt idx="15">
                <c:v>49.876035865332142</c:v>
              </c:pt>
              <c:pt idx="16">
                <c:v>26.774273591591736</c:v>
              </c:pt>
              <c:pt idx="17">
                <c:v>31.164877318376966</c:v>
              </c:pt>
              <c:pt idx="18">
                <c:v>32.264495809269192</c:v>
              </c:pt>
              <c:pt idx="19">
                <c:v>-2.1826959842455835</c:v>
              </c:pt>
              <c:pt idx="20">
                <c:v>-3.606589803272982</c:v>
              </c:pt>
              <c:pt idx="21">
                <c:v>-1.3643283375158717</c:v>
              </c:pt>
              <c:pt idx="22">
                <c:v>-4.5076078038282503</c:v>
              </c:pt>
              <c:pt idx="23">
                <c:v>35.180347669267576</c:v>
              </c:pt>
              <c:pt idx="24">
                <c:v>21.681573275343908</c:v>
              </c:pt>
              <c:pt idx="25">
                <c:v>19.51589660941363</c:v>
              </c:pt>
              <c:pt idx="26">
                <c:v>89.656557240004986</c:v>
              </c:pt>
              <c:pt idx="27">
                <c:v>82.576397461518354</c:v>
              </c:pt>
              <c:pt idx="28">
                <c:v>83.2780508361393</c:v>
              </c:pt>
              <c:pt idx="29">
                <c:v>118.58467354943969</c:v>
              </c:pt>
            </c:numLit>
          </c:val>
          <c:extLst>
            <c:ext xmlns:c16="http://schemas.microsoft.com/office/drawing/2014/chart" uri="{C3380CC4-5D6E-409C-BE32-E72D297353CC}">
              <c16:uniqueId val="{00000000-F42A-4841-A17F-B9AFF4E103C7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-1.4292102815013479</c:v>
              </c:pt>
              <c:pt idx="1">
                <c:v>-2.707759728420811</c:v>
              </c:pt>
              <c:pt idx="2">
                <c:v>-0.8022958252785628</c:v>
              </c:pt>
              <c:pt idx="3">
                <c:v>1.6908230237139819</c:v>
              </c:pt>
              <c:pt idx="4">
                <c:v>1.4802602074986311</c:v>
              </c:pt>
              <c:pt idx="5">
                <c:v>-3.0746024902937279</c:v>
              </c:pt>
              <c:pt idx="6">
                <c:v>-5.1838674884099021</c:v>
              </c:pt>
              <c:pt idx="7">
                <c:v>8.4977495752548293</c:v>
              </c:pt>
              <c:pt idx="8">
                <c:v>47.180238849091495</c:v>
              </c:pt>
              <c:pt idx="9">
                <c:v>20.370630583485479</c:v>
              </c:pt>
              <c:pt idx="10">
                <c:v>24.439872948363586</c:v>
              </c:pt>
              <c:pt idx="11">
                <c:v>7.9857491519600217</c:v>
              </c:pt>
              <c:pt idx="12">
                <c:v>12.126829402720205</c:v>
              </c:pt>
              <c:pt idx="13">
                <c:v>19.184890458384871</c:v>
              </c:pt>
              <c:pt idx="14">
                <c:v>8.6425223100967514</c:v>
              </c:pt>
              <c:pt idx="15">
                <c:v>11.099499562972028</c:v>
              </c:pt>
              <c:pt idx="16">
                <c:v>8.1493975293161611</c:v>
              </c:pt>
              <c:pt idx="17">
                <c:v>8.0995649971118837</c:v>
              </c:pt>
              <c:pt idx="18">
                <c:v>5.9951670563654034</c:v>
              </c:pt>
              <c:pt idx="19">
                <c:v>-28.069599874908818</c:v>
              </c:pt>
              <c:pt idx="20">
                <c:v>-36.807165547826799</c:v>
              </c:pt>
              <c:pt idx="21">
                <c:v>-33.805225328455208</c:v>
              </c:pt>
              <c:pt idx="22">
                <c:v>-31.372145139780855</c:v>
              </c:pt>
              <c:pt idx="23">
                <c:v>-15.907090030038376</c:v>
              </c:pt>
              <c:pt idx="24">
                <c:v>-18.999084888265088</c:v>
              </c:pt>
              <c:pt idx="25">
                <c:v>-18.438437406928983</c:v>
              </c:pt>
              <c:pt idx="26">
                <c:v>-0.43307594074326516</c:v>
              </c:pt>
              <c:pt idx="27">
                <c:v>-3.2293645088146832</c:v>
              </c:pt>
              <c:pt idx="28">
                <c:v>-0.7581886676899785</c:v>
              </c:pt>
              <c:pt idx="29">
                <c:v>6.1127231834437907</c:v>
              </c:pt>
            </c:numLit>
          </c:val>
          <c:extLst>
            <c:ext xmlns:c16="http://schemas.microsoft.com/office/drawing/2014/chart" uri="{C3380CC4-5D6E-409C-BE32-E72D297353CC}">
              <c16:uniqueId val="{00000001-F42A-4841-A17F-B9AFF4E103C7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2.5886694425803398</c:v>
              </c:pt>
              <c:pt idx="1">
                <c:v>7.8039836922093855</c:v>
              </c:pt>
              <c:pt idx="2">
                <c:v>1.8769151360406795</c:v>
              </c:pt>
              <c:pt idx="3">
                <c:v>-1.1962729049628251E-2</c:v>
              </c:pt>
              <c:pt idx="4">
                <c:v>3.5953165222213102</c:v>
              </c:pt>
              <c:pt idx="5">
                <c:v>3.4311495235197071</c:v>
              </c:pt>
              <c:pt idx="6">
                <c:v>-1.6101638428694969</c:v>
              </c:pt>
              <c:pt idx="7">
                <c:v>-5.3268250970704685</c:v>
              </c:pt>
              <c:pt idx="8">
                <c:v>13.644321406229665</c:v>
              </c:pt>
              <c:pt idx="9">
                <c:v>40.260806785080149</c:v>
              </c:pt>
              <c:pt idx="10">
                <c:v>22.406352680679902</c:v>
              </c:pt>
              <c:pt idx="11">
                <c:v>40.694287538550043</c:v>
              </c:pt>
              <c:pt idx="12">
                <c:v>38.025663793379181</c:v>
              </c:pt>
              <c:pt idx="13">
                <c:v>39.046498686370796</c:v>
              </c:pt>
              <c:pt idx="14">
                <c:v>25.86942367882034</c:v>
              </c:pt>
              <c:pt idx="15">
                <c:v>90.969445770849461</c:v>
              </c:pt>
              <c:pt idx="16">
                <c:v>72.799489042109371</c:v>
              </c:pt>
              <c:pt idx="17">
                <c:v>93.859569273759917</c:v>
              </c:pt>
              <c:pt idx="18">
                <c:v>103.00922143178013</c:v>
              </c:pt>
              <c:pt idx="19">
                <c:v>197.16290203679023</c:v>
              </c:pt>
              <c:pt idx="20">
                <c:v>251.50224424516</c:v>
              </c:pt>
              <c:pt idx="21">
                <c:v>236.39767013961568</c:v>
              </c:pt>
              <c:pt idx="22">
                <c:v>189.63266535872981</c:v>
              </c:pt>
              <c:pt idx="23">
                <c:v>169.11423147977985</c:v>
              </c:pt>
              <c:pt idx="24">
                <c:v>171.43619028682019</c:v>
              </c:pt>
              <c:pt idx="25">
                <c:v>158.16794008531997</c:v>
              </c:pt>
              <c:pt idx="26">
                <c:v>69.786268015469886</c:v>
              </c:pt>
              <c:pt idx="27">
                <c:v>66.915162991120269</c:v>
              </c:pt>
              <c:pt idx="28">
                <c:v>13.578723589959964</c:v>
              </c:pt>
              <c:pt idx="29">
                <c:v>15.942169643660122</c:v>
              </c:pt>
            </c:numLit>
          </c:val>
          <c:extLst>
            <c:ext xmlns:c16="http://schemas.microsoft.com/office/drawing/2014/chart" uri="{C3380CC4-5D6E-409C-BE32-E72D297353CC}">
              <c16:uniqueId val="{00000002-F42A-4841-A17F-B9AFF4E103C7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0.43565284454109587</c:v>
              </c:pt>
              <c:pt idx="1">
                <c:v>1.1119155350517076</c:v>
              </c:pt>
              <c:pt idx="2">
                <c:v>-0.15561172541993074</c:v>
              </c:pt>
              <c:pt idx="3">
                <c:v>-0.67038565639722947</c:v>
              </c:pt>
              <c:pt idx="4">
                <c:v>-0.65198379754474445</c:v>
              </c:pt>
              <c:pt idx="5">
                <c:v>1.9444440501117697</c:v>
              </c:pt>
              <c:pt idx="6">
                <c:v>2.2466334891371389</c:v>
              </c:pt>
              <c:pt idx="7">
                <c:v>1.1483856864309701</c:v>
              </c:pt>
              <c:pt idx="8">
                <c:v>-1.495257375348956</c:v>
              </c:pt>
              <c:pt idx="9">
                <c:v>4.1901791717817787</c:v>
              </c:pt>
              <c:pt idx="10">
                <c:v>2.5286632832603573E-2</c:v>
              </c:pt>
              <c:pt idx="11">
                <c:v>4.9821956242601573</c:v>
              </c:pt>
              <c:pt idx="12">
                <c:v>3.3316717767897899</c:v>
              </c:pt>
              <c:pt idx="13">
                <c:v>2.2052143471710224</c:v>
              </c:pt>
              <c:pt idx="14">
                <c:v>4.1179652728306451</c:v>
              </c:pt>
              <c:pt idx="15">
                <c:v>1.4715638196570922</c:v>
              </c:pt>
              <c:pt idx="16">
                <c:v>4.0182467517494729</c:v>
              </c:pt>
              <c:pt idx="17">
                <c:v>2.5315438744262337</c:v>
              </c:pt>
              <c:pt idx="18">
                <c:v>-1.0642232363958328</c:v>
              </c:pt>
              <c:pt idx="19">
                <c:v>10.359373850973327</c:v>
              </c:pt>
              <c:pt idx="20">
                <c:v>9.6406303047740494</c:v>
              </c:pt>
              <c:pt idx="21">
                <c:v>8.6607615217358216</c:v>
              </c:pt>
              <c:pt idx="22">
                <c:v>8.8738515906034081</c:v>
              </c:pt>
              <c:pt idx="23">
                <c:v>3.5735759318038163</c:v>
              </c:pt>
              <c:pt idx="24">
                <c:v>5.3162944760925939</c:v>
              </c:pt>
              <c:pt idx="25">
                <c:v>5.3824427767210068</c:v>
              </c:pt>
              <c:pt idx="26">
                <c:v>-0.71289393130598455</c:v>
              </c:pt>
              <c:pt idx="27">
                <c:v>6.2908864896996874E-2</c:v>
              </c:pt>
              <c:pt idx="28">
                <c:v>-4.7424622303721264</c:v>
              </c:pt>
              <c:pt idx="29">
                <c:v>-4.1199701474148469</c:v>
              </c:pt>
            </c:numLit>
          </c:val>
          <c:extLst>
            <c:ext xmlns:c16="http://schemas.microsoft.com/office/drawing/2014/chart" uri="{C3380CC4-5D6E-409C-BE32-E72D297353CC}">
              <c16:uniqueId val="{00000003-F42A-4841-A17F-B9AFF4E103C7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-1.4965352448778037E-2</c:v>
              </c:pt>
              <c:pt idx="1">
                <c:v>-1.8020718440712655E-2</c:v>
              </c:pt>
              <c:pt idx="2">
                <c:v>1.7040021631801299</c:v>
              </c:pt>
              <c:pt idx="3">
                <c:v>1.7750294211721354</c:v>
              </c:pt>
              <c:pt idx="4">
                <c:v>1.511720543000493</c:v>
              </c:pt>
              <c:pt idx="5">
                <c:v>0.94450486231504627</c:v>
              </c:pt>
              <c:pt idx="6">
                <c:v>1.8003361997561456</c:v>
              </c:pt>
              <c:pt idx="7">
                <c:v>0.30522591099307306</c:v>
              </c:pt>
              <c:pt idx="8">
                <c:v>25.192424727304285</c:v>
              </c:pt>
              <c:pt idx="9">
                <c:v>21.428562982275622</c:v>
              </c:pt>
              <c:pt idx="10">
                <c:v>20.787251965379824</c:v>
              </c:pt>
              <c:pt idx="11">
                <c:v>24.457838388254231</c:v>
              </c:pt>
              <c:pt idx="12">
                <c:v>31.456743701783978</c:v>
              </c:pt>
              <c:pt idx="13">
                <c:v>22.089764983766315</c:v>
              </c:pt>
              <c:pt idx="14">
                <c:v>18.97214210089615</c:v>
              </c:pt>
              <c:pt idx="15">
                <c:v>32.688459286112902</c:v>
              </c:pt>
              <c:pt idx="16">
                <c:v>34.530045138413982</c:v>
              </c:pt>
              <c:pt idx="17">
                <c:v>27.837910688692659</c:v>
              </c:pt>
              <c:pt idx="18">
                <c:v>28.434231962086301</c:v>
              </c:pt>
              <c:pt idx="19">
                <c:v>13.027018601917291</c:v>
              </c:pt>
              <c:pt idx="20">
                <c:v>6.7789664437267447</c:v>
              </c:pt>
              <c:pt idx="21">
                <c:v>6.4012530838126622</c:v>
              </c:pt>
              <c:pt idx="22">
                <c:v>6.044592702793409</c:v>
              </c:pt>
              <c:pt idx="23">
                <c:v>17.431660355687598</c:v>
              </c:pt>
              <c:pt idx="24">
                <c:v>10.950591618853991</c:v>
              </c:pt>
              <c:pt idx="25">
                <c:v>8.9402563244800035</c:v>
              </c:pt>
              <c:pt idx="26">
                <c:v>14.941696124464329</c:v>
              </c:pt>
              <c:pt idx="27">
                <c:v>14.587390381179318</c:v>
              </c:pt>
              <c:pt idx="28">
                <c:v>13.825830343842654</c:v>
              </c:pt>
              <c:pt idx="29">
                <c:v>23.56438653266764</c:v>
              </c:pt>
            </c:numLit>
          </c:val>
          <c:extLst>
            <c:ext xmlns:c16="http://schemas.microsoft.com/office/drawing/2014/chart" uri="{C3380CC4-5D6E-409C-BE32-E72D297353CC}">
              <c16:uniqueId val="{00000004-F42A-4841-A17F-B9AFF4E103C7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-5.2817012479999995E-2</c:v>
              </c:pt>
              <c:pt idx="1">
                <c:v>-5.3682813789999999E-2</c:v>
              </c:pt>
              <c:pt idx="2">
                <c:v>-10.228922461659991</c:v>
              </c:pt>
              <c:pt idx="3">
                <c:v>-4.0660665757700016</c:v>
              </c:pt>
              <c:pt idx="4">
                <c:v>-0.96140661848000009</c:v>
              </c:pt>
              <c:pt idx="5">
                <c:v>1.7732688440199986</c:v>
              </c:pt>
              <c:pt idx="6">
                <c:v>-2.8626475902199999</c:v>
              </c:pt>
              <c:pt idx="7">
                <c:v>-0.86631711417000101</c:v>
              </c:pt>
              <c:pt idx="8">
                <c:v>0.80992404150000008</c:v>
              </c:pt>
              <c:pt idx="9">
                <c:v>0.58956385583999993</c:v>
              </c:pt>
              <c:pt idx="10">
                <c:v>-0.18952383653000071</c:v>
              </c:pt>
              <c:pt idx="11">
                <c:v>-4.3517909297400017</c:v>
              </c:pt>
              <c:pt idx="12">
                <c:v>-5.4209713369999989E-2</c:v>
              </c:pt>
              <c:pt idx="13">
                <c:v>-0.68726261095999952</c:v>
              </c:pt>
              <c:pt idx="14">
                <c:v>1.8376525767099996</c:v>
              </c:pt>
              <c:pt idx="15">
                <c:v>-1.583685178320005</c:v>
              </c:pt>
              <c:pt idx="16">
                <c:v>0.69872969393000028</c:v>
              </c:pt>
              <c:pt idx="17">
                <c:v>-1.0662804071399989</c:v>
              </c:pt>
              <c:pt idx="18">
                <c:v>1.3348412829994771E-2</c:v>
              </c:pt>
              <c:pt idx="19">
                <c:v>-0.13069388581999064</c:v>
              </c:pt>
              <c:pt idx="20">
                <c:v>-0.15642486978999992</c:v>
              </c:pt>
              <c:pt idx="21">
                <c:v>0.91838445911000832</c:v>
              </c:pt>
              <c:pt idx="22">
                <c:v>-0.3465743849199967</c:v>
              </c:pt>
              <c:pt idx="23">
                <c:v>-4.3789078126199943</c:v>
              </c:pt>
              <c:pt idx="24">
                <c:v>-0.16986656480000001</c:v>
              </c:pt>
              <c:pt idx="25">
                <c:v>2.3333986698300002</c:v>
              </c:pt>
              <c:pt idx="26">
                <c:v>6.6855717868200042</c:v>
              </c:pt>
              <c:pt idx="27">
                <c:v>13.674838110920007</c:v>
              </c:pt>
              <c:pt idx="28">
                <c:v>116.51960518317</c:v>
              </c:pt>
              <c:pt idx="29">
                <c:v>102.7090331930699</c:v>
              </c:pt>
            </c:numLit>
          </c:val>
          <c:extLst>
            <c:ext xmlns:c16="http://schemas.microsoft.com/office/drawing/2014/chart" uri="{C3380CC4-5D6E-409C-BE32-E72D297353CC}">
              <c16:uniqueId val="{00000005-F42A-4841-A17F-B9AFF4E103C7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1.5737023646373558</c:v>
              </c:pt>
              <c:pt idx="1">
                <c:v>-1.3478677916858974E-3</c:v>
              </c:pt>
              <c:pt idx="2">
                <c:v>-2.2951312141480321E-5</c:v>
              </c:pt>
              <c:pt idx="3">
                <c:v>-1.0980631026851597</c:v>
              </c:pt>
              <c:pt idx="4">
                <c:v>-0.79603499598499283</c:v>
              </c:pt>
              <c:pt idx="5">
                <c:v>-1.4618084316679792E-4</c:v>
              </c:pt>
              <c:pt idx="6">
                <c:v>-6.3228528139210098</c:v>
              </c:pt>
              <c:pt idx="7">
                <c:v>-9.6408033671478535</c:v>
              </c:pt>
              <c:pt idx="8">
                <c:v>5.0874431494326728</c:v>
              </c:pt>
              <c:pt idx="9">
                <c:v>4.0063103709752266</c:v>
              </c:pt>
              <c:pt idx="10">
                <c:v>-0.27589172497124137</c:v>
              </c:pt>
              <c:pt idx="11">
                <c:v>-7.7494783484584467E-2</c:v>
              </c:pt>
              <c:pt idx="12">
                <c:v>-0.58199834799369654</c:v>
              </c:pt>
              <c:pt idx="13">
                <c:v>-3.2491416146710635E-5</c:v>
              </c:pt>
              <c:pt idx="14">
                <c:v>-0.55035453919817678</c:v>
              </c:pt>
              <c:pt idx="15">
                <c:v>-1.2231894145663869E-5</c:v>
              </c:pt>
              <c:pt idx="16">
                <c:v>-1.0342685331517546E-5</c:v>
              </c:pt>
              <c:pt idx="17">
                <c:v>-9.7333354959224063E-6</c:v>
              </c:pt>
              <c:pt idx="18">
                <c:v>-8.8445142856130772E-6</c:v>
              </c:pt>
              <c:pt idx="19">
                <c:v>9.3542284310702186</c:v>
              </c:pt>
              <c:pt idx="20">
                <c:v>4.4188470950146552E-2</c:v>
              </c:pt>
              <c:pt idx="21">
                <c:v>-0.32462727578100159</c:v>
              </c:pt>
              <c:pt idx="22">
                <c:v>-2.6889599180069127E-6</c:v>
              </c:pt>
              <c:pt idx="23">
                <c:v>-1.8147690372449148</c:v>
              </c:pt>
              <c:pt idx="24">
                <c:v>0.11303895417357124</c:v>
              </c:pt>
              <c:pt idx="25">
                <c:v>0.10651453402223066</c:v>
              </c:pt>
              <c:pt idx="26">
                <c:v>3.1071174942309927</c:v>
              </c:pt>
              <c:pt idx="27">
                <c:v>2.0556798243932182</c:v>
              </c:pt>
              <c:pt idx="28">
                <c:v>-4.7497124551171472</c:v>
              </c:pt>
              <c:pt idx="29">
                <c:v>-3.9262895473486832E-3</c:v>
              </c:pt>
            </c:numLit>
          </c:val>
          <c:extLst>
            <c:ext xmlns:c16="http://schemas.microsoft.com/office/drawing/2014/chart" uri="{C3380CC4-5D6E-409C-BE32-E72D297353CC}">
              <c16:uniqueId val="{00000006-F42A-4841-A17F-B9AFF4E103C7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-5.9981877884000001E-2</c:v>
              </c:pt>
              <c:pt idx="1">
                <c:v>-3.5080191304999953E-2</c:v>
              </c:pt>
              <c:pt idx="2">
                <c:v>1.1470556710000024E-2</c:v>
              </c:pt>
              <c:pt idx="3">
                <c:v>3.6172162349999981E-2</c:v>
              </c:pt>
              <c:pt idx="4">
                <c:v>1.7802951680000012E-2</c:v>
              </c:pt>
              <c:pt idx="5">
                <c:v>-3.8622278250000031E-2</c:v>
              </c:pt>
              <c:pt idx="6">
                <c:v>-0.12838696505999991</c:v>
              </c:pt>
              <c:pt idx="7">
                <c:v>-7.7374464000000032E-2</c:v>
              </c:pt>
              <c:pt idx="8">
                <c:v>-0.61747211199999996</c:v>
              </c:pt>
              <c:pt idx="9">
                <c:v>-0.589982334</c:v>
              </c:pt>
              <c:pt idx="10">
                <c:v>-0.42133694600000016</c:v>
              </c:pt>
              <c:pt idx="11">
                <c:v>-0.59993163100000002</c:v>
              </c:pt>
              <c:pt idx="12">
                <c:v>-0.53026860599999992</c:v>
              </c:pt>
              <c:pt idx="13">
                <c:v>-0.37982572949999999</c:v>
              </c:pt>
              <c:pt idx="14">
                <c:v>-0.56468923600000009</c:v>
              </c:pt>
              <c:pt idx="15">
                <c:v>-0.24744864500000002</c:v>
              </c:pt>
              <c:pt idx="16">
                <c:v>-0.22807855199999999</c:v>
              </c:pt>
              <c:pt idx="17">
                <c:v>-9.8681339999999951E-2</c:v>
              </c:pt>
              <c:pt idx="18">
                <c:v>-3.2099590000000067E-2</c:v>
              </c:pt>
              <c:pt idx="19">
                <c:v>-0.13152209799999998</c:v>
              </c:pt>
              <c:pt idx="20">
                <c:v>-0.14447183900000005</c:v>
              </c:pt>
              <c:pt idx="21">
                <c:v>7.1214075000000016E-2</c:v>
              </c:pt>
              <c:pt idx="22">
                <c:v>-5.3713983000000021E-2</c:v>
              </c:pt>
              <c:pt idx="23">
                <c:v>-6.5497775000000036E-2</c:v>
              </c:pt>
              <c:pt idx="24">
                <c:v>-6.7457537999999984E-2</c:v>
              </c:pt>
              <c:pt idx="25">
                <c:v>4.4556749999999368E-3</c:v>
              </c:pt>
              <c:pt idx="26">
                <c:v>1.1211126999999987E-2</c:v>
              </c:pt>
              <c:pt idx="27">
                <c:v>-3.4328886000000031E-2</c:v>
              </c:pt>
              <c:pt idx="28">
                <c:v>-7.9111055000000069E-2</c:v>
              </c:pt>
              <c:pt idx="29">
                <c:v>7.5160977800000014E-2</c:v>
              </c:pt>
            </c:numLit>
          </c:val>
          <c:extLst>
            <c:ext xmlns:c16="http://schemas.microsoft.com/office/drawing/2014/chart" uri="{C3380CC4-5D6E-409C-BE32-E72D297353CC}">
              <c16:uniqueId val="{00000007-F42A-4841-A17F-B9AFF4E10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240832"/>
        <c:axId val="191271296"/>
      </c:barChart>
      <c:catAx>
        <c:axId val="19124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71296"/>
        <c:crosses val="autoZero"/>
        <c:auto val="1"/>
        <c:lblAlgn val="ctr"/>
        <c:lblOffset val="100"/>
        <c:noMultiLvlLbl val="0"/>
      </c:catAx>
      <c:valAx>
        <c:axId val="19127129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40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2.2433590588656478</c:v>
              </c:pt>
              <c:pt idx="1">
                <c:v>2.1200136450610967</c:v>
              </c:pt>
              <c:pt idx="2">
                <c:v>0.86847136358358057</c:v>
              </c:pt>
              <c:pt idx="3">
                <c:v>-4.2808063430007905</c:v>
              </c:pt>
              <c:pt idx="4">
                <c:v>-11.599991351279073</c:v>
              </c:pt>
              <c:pt idx="5">
                <c:v>-13.102749172922017</c:v>
              </c:pt>
              <c:pt idx="6">
                <c:v>1.3059083199688644</c:v>
              </c:pt>
              <c:pt idx="7">
                <c:v>-28.000401227348448</c:v>
              </c:pt>
              <c:pt idx="8">
                <c:v>-22.459479951094295</c:v>
              </c:pt>
              <c:pt idx="9">
                <c:v>30.301776489727104</c:v>
              </c:pt>
              <c:pt idx="10">
                <c:v>31.566714574612547</c:v>
              </c:pt>
              <c:pt idx="11">
                <c:v>64.663832430930825</c:v>
              </c:pt>
              <c:pt idx="12">
                <c:v>76.27407643259221</c:v>
              </c:pt>
              <c:pt idx="13">
                <c:v>63.090422939418431</c:v>
              </c:pt>
              <c:pt idx="14">
                <c:v>40.868399074425952</c:v>
              </c:pt>
              <c:pt idx="15">
                <c:v>54.223333113236095</c:v>
              </c:pt>
              <c:pt idx="16">
                <c:v>3.0307867106707818</c:v>
              </c:pt>
              <c:pt idx="17">
                <c:v>-33.321206888808774</c:v>
              </c:pt>
              <c:pt idx="18">
                <c:v>-3.5275782073695154</c:v>
              </c:pt>
              <c:pt idx="19">
                <c:v>-79.851233639830298</c:v>
              </c:pt>
              <c:pt idx="20">
                <c:v>-85.292872308331425</c:v>
              </c:pt>
              <c:pt idx="21">
                <c:v>-75.423250368455683</c:v>
              </c:pt>
              <c:pt idx="22">
                <c:v>-74.993407441423187</c:v>
              </c:pt>
              <c:pt idx="23">
                <c:v>-76.705345802843567</c:v>
              </c:pt>
              <c:pt idx="24">
                <c:v>-79.817910243265032</c:v>
              </c:pt>
              <c:pt idx="25">
                <c:v>-73.924408637323268</c:v>
              </c:pt>
              <c:pt idx="26">
                <c:v>-60.653750501501918</c:v>
              </c:pt>
              <c:pt idx="27">
                <c:v>-62.111347281048666</c:v>
              </c:pt>
              <c:pt idx="28">
                <c:v>-51.464080269590795</c:v>
              </c:pt>
              <c:pt idx="29">
                <c:v>-45.486951325162636</c:v>
              </c:pt>
            </c:numLit>
          </c:val>
          <c:extLst>
            <c:ext xmlns:c16="http://schemas.microsoft.com/office/drawing/2014/chart" uri="{C3380CC4-5D6E-409C-BE32-E72D297353CC}">
              <c16:uniqueId val="{00000000-E7B9-483B-BF2E-8505F0A2C874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1.3603905954841302</c:v>
              </c:pt>
              <c:pt idx="1">
                <c:v>1.2846230676229098</c:v>
              </c:pt>
              <c:pt idx="2">
                <c:v>1.3503521413412312</c:v>
              </c:pt>
              <c:pt idx="3">
                <c:v>-0.42534224590932723</c:v>
              </c:pt>
              <c:pt idx="4">
                <c:v>-2.0015526920933695</c:v>
              </c:pt>
              <c:pt idx="5">
                <c:v>4.9505526251273508</c:v>
              </c:pt>
              <c:pt idx="6">
                <c:v>13.655353906584438</c:v>
              </c:pt>
              <c:pt idx="7">
                <c:v>-3.59744807158431</c:v>
              </c:pt>
              <c:pt idx="8">
                <c:v>2.323340860639675</c:v>
              </c:pt>
              <c:pt idx="9">
                <c:v>5.1968046330163418</c:v>
              </c:pt>
              <c:pt idx="10">
                <c:v>3.4023311720167726</c:v>
              </c:pt>
              <c:pt idx="11">
                <c:v>7.2060439126842653</c:v>
              </c:pt>
              <c:pt idx="12">
                <c:v>11.647336057412076</c:v>
              </c:pt>
              <c:pt idx="13">
                <c:v>8.3722482757141279</c:v>
              </c:pt>
              <c:pt idx="14">
                <c:v>3.2423216853558756</c:v>
              </c:pt>
              <c:pt idx="15">
                <c:v>6.6691971788591218</c:v>
              </c:pt>
              <c:pt idx="16">
                <c:v>-5.9489971904002914</c:v>
              </c:pt>
              <c:pt idx="17">
                <c:v>-8.6231425055630098</c:v>
              </c:pt>
              <c:pt idx="18">
                <c:v>0.24545759514069232</c:v>
              </c:pt>
              <c:pt idx="19">
                <c:v>-29.091316632138614</c:v>
              </c:pt>
              <c:pt idx="20">
                <c:v>-30.430529175525066</c:v>
              </c:pt>
              <c:pt idx="21">
                <c:v>-27.175155388340272</c:v>
              </c:pt>
              <c:pt idx="22">
                <c:v>-27.168599700066295</c:v>
              </c:pt>
              <c:pt idx="23">
                <c:v>-27.648447105322987</c:v>
              </c:pt>
              <c:pt idx="24">
                <c:v>-28.120651660471481</c:v>
              </c:pt>
              <c:pt idx="25">
                <c:v>-26.212830428923098</c:v>
              </c:pt>
              <c:pt idx="26">
                <c:v>-21.761549131589732</c:v>
              </c:pt>
              <c:pt idx="27">
                <c:v>-21.830790090660287</c:v>
              </c:pt>
              <c:pt idx="28">
                <c:v>-17.854088543588205</c:v>
              </c:pt>
              <c:pt idx="29">
                <c:v>-16.000090580490792</c:v>
              </c:pt>
            </c:numLit>
          </c:val>
          <c:extLst>
            <c:ext xmlns:c16="http://schemas.microsoft.com/office/drawing/2014/chart" uri="{C3380CC4-5D6E-409C-BE32-E72D297353CC}">
              <c16:uniqueId val="{00000001-E7B9-483B-BF2E-8505F0A2C874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0.73564725397864095</c:v>
              </c:pt>
              <c:pt idx="1">
                <c:v>1.7055629432325077</c:v>
              </c:pt>
              <c:pt idx="2">
                <c:v>5.7854042154494891</c:v>
              </c:pt>
              <c:pt idx="3">
                <c:v>6.2217589065667198</c:v>
              </c:pt>
              <c:pt idx="4">
                <c:v>9.3271909083268838</c:v>
              </c:pt>
              <c:pt idx="5">
                <c:v>-11.147861446610023</c:v>
              </c:pt>
              <c:pt idx="6">
                <c:v>12.313341789601964</c:v>
              </c:pt>
              <c:pt idx="7">
                <c:v>32.231490258790927</c:v>
              </c:pt>
              <c:pt idx="8">
                <c:v>65.527926234457482</c:v>
              </c:pt>
              <c:pt idx="9">
                <c:v>77.513923767979577</c:v>
              </c:pt>
              <c:pt idx="10">
                <c:v>31.866172999136325</c:v>
              </c:pt>
              <c:pt idx="11">
                <c:v>57.559074473036162</c:v>
              </c:pt>
              <c:pt idx="12">
                <c:v>30.690967407531616</c:v>
              </c:pt>
              <c:pt idx="13">
                <c:v>62.065201726014038</c:v>
              </c:pt>
              <c:pt idx="14">
                <c:v>11.622639409791191</c:v>
              </c:pt>
              <c:pt idx="15">
                <c:v>119.79286094744998</c:v>
              </c:pt>
              <c:pt idx="16">
                <c:v>154.94860573651886</c:v>
              </c:pt>
              <c:pt idx="17">
                <c:v>172.12432519078629</c:v>
              </c:pt>
              <c:pt idx="18">
                <c:v>152.8814347153907</c:v>
              </c:pt>
              <c:pt idx="19">
                <c:v>229.7327751198095</c:v>
              </c:pt>
              <c:pt idx="20">
                <c:v>234.59093828551477</c:v>
              </c:pt>
              <c:pt idx="21">
                <c:v>254.4927923347002</c:v>
              </c:pt>
              <c:pt idx="22">
                <c:v>258.48646294679997</c:v>
              </c:pt>
              <c:pt idx="23">
                <c:v>259.52403605329005</c:v>
              </c:pt>
              <c:pt idx="24">
                <c:v>243.82124638091955</c:v>
              </c:pt>
              <c:pt idx="25">
                <c:v>216.77973599968027</c:v>
              </c:pt>
              <c:pt idx="26">
                <c:v>202.05268840727035</c:v>
              </c:pt>
              <c:pt idx="27">
                <c:v>167.00087154081962</c:v>
              </c:pt>
              <c:pt idx="28">
                <c:v>152.78116832160003</c:v>
              </c:pt>
              <c:pt idx="29">
                <c:v>170.77840944598961</c:v>
              </c:pt>
            </c:numLit>
          </c:val>
          <c:extLst>
            <c:ext xmlns:c16="http://schemas.microsoft.com/office/drawing/2014/chart" uri="{C3380CC4-5D6E-409C-BE32-E72D297353CC}">
              <c16:uniqueId val="{00000002-E7B9-483B-BF2E-8505F0A2C874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-0.27647561608853266</c:v>
              </c:pt>
              <c:pt idx="1">
                <c:v>8.6822393505030959E-2</c:v>
              </c:pt>
              <c:pt idx="2">
                <c:v>-3.0913247781882092E-2</c:v>
              </c:pt>
              <c:pt idx="3">
                <c:v>0.51073981530237234</c:v>
              </c:pt>
              <c:pt idx="4">
                <c:v>0.8720353407230732</c:v>
              </c:pt>
              <c:pt idx="5">
                <c:v>2.5150139547697563</c:v>
              </c:pt>
              <c:pt idx="6">
                <c:v>7.6246936856227876</c:v>
              </c:pt>
              <c:pt idx="7">
                <c:v>8.164574217419954</c:v>
              </c:pt>
              <c:pt idx="8">
                <c:v>8.2853919699007292</c:v>
              </c:pt>
              <c:pt idx="9">
                <c:v>9.2391727233315351</c:v>
              </c:pt>
              <c:pt idx="10">
                <c:v>5.4538966127064441</c:v>
              </c:pt>
              <c:pt idx="11">
                <c:v>5.9586157138671751</c:v>
              </c:pt>
              <c:pt idx="12">
                <c:v>3.7481248471086701</c:v>
              </c:pt>
              <c:pt idx="13">
                <c:v>4.8604966626317037</c:v>
              </c:pt>
              <c:pt idx="14">
                <c:v>2.7305131568413117</c:v>
              </c:pt>
              <c:pt idx="15">
                <c:v>3.0464189908582284</c:v>
              </c:pt>
              <c:pt idx="16">
                <c:v>6.967600837442717</c:v>
              </c:pt>
              <c:pt idx="17">
                <c:v>12.224999493496796</c:v>
              </c:pt>
              <c:pt idx="18">
                <c:v>11.418123734104142</c:v>
              </c:pt>
              <c:pt idx="19">
                <c:v>16.88361270023205</c:v>
              </c:pt>
              <c:pt idx="20">
                <c:v>16.482053951308046</c:v>
              </c:pt>
              <c:pt idx="21">
                <c:v>14.209131718644244</c:v>
              </c:pt>
              <c:pt idx="22">
                <c:v>14.647422601125982</c:v>
              </c:pt>
              <c:pt idx="23">
                <c:v>13.709444356705092</c:v>
              </c:pt>
              <c:pt idx="24">
                <c:v>14.456716777109023</c:v>
              </c:pt>
              <c:pt idx="25">
                <c:v>13.725221195040035</c:v>
              </c:pt>
              <c:pt idx="26">
                <c:v>11.903792904913473</c:v>
              </c:pt>
              <c:pt idx="27">
                <c:v>12.156456750974144</c:v>
              </c:pt>
              <c:pt idx="28">
                <c:v>10.022800565425939</c:v>
              </c:pt>
              <c:pt idx="29">
                <c:v>8.2221275844810862</c:v>
              </c:pt>
            </c:numLit>
          </c:val>
          <c:extLst>
            <c:ext xmlns:c16="http://schemas.microsoft.com/office/drawing/2014/chart" uri="{C3380CC4-5D6E-409C-BE32-E72D297353CC}">
              <c16:uniqueId val="{00000003-E7B9-483B-BF2E-8505F0A2C874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6.2002817022581761E-4</c:v>
              </c:pt>
              <c:pt idx="1">
                <c:v>6.5921534535983849E-4</c:v>
              </c:pt>
              <c:pt idx="2">
                <c:v>-1.0583814361697841</c:v>
              </c:pt>
              <c:pt idx="3">
                <c:v>-1.0019698643062032</c:v>
              </c:pt>
              <c:pt idx="4">
                <c:v>-0.94343204036668538</c:v>
              </c:pt>
              <c:pt idx="5">
                <c:v>-0.89081045427854422</c:v>
              </c:pt>
              <c:pt idx="6">
                <c:v>-0.84101149718437251</c:v>
              </c:pt>
              <c:pt idx="7">
                <c:v>-0.79620365695441242</c:v>
              </c:pt>
              <c:pt idx="8">
                <c:v>-0.74957213294541081</c:v>
              </c:pt>
              <c:pt idx="9">
                <c:v>5.2311170719220925</c:v>
              </c:pt>
              <c:pt idx="10">
                <c:v>4.9396950351395219</c:v>
              </c:pt>
              <c:pt idx="11">
                <c:v>18.017733746902067</c:v>
              </c:pt>
              <c:pt idx="12">
                <c:v>18.741481043758341</c:v>
              </c:pt>
              <c:pt idx="13">
                <c:v>17.094103179216177</c:v>
              </c:pt>
              <c:pt idx="14">
                <c:v>16.579056313003889</c:v>
              </c:pt>
              <c:pt idx="15">
                <c:v>20.449478576475201</c:v>
              </c:pt>
              <c:pt idx="16">
                <c:v>15.497824611664612</c:v>
              </c:pt>
              <c:pt idx="17">
                <c:v>10.767464226851331</c:v>
              </c:pt>
              <c:pt idx="18">
                <c:v>14.149629610785979</c:v>
              </c:pt>
              <c:pt idx="19">
                <c:v>-1.4777848176763939</c:v>
              </c:pt>
              <c:pt idx="20">
                <c:v>-4.1527377458816943</c:v>
              </c:pt>
              <c:pt idx="21">
                <c:v>-1.677132141819925</c:v>
              </c:pt>
              <c:pt idx="22">
                <c:v>-4.7018526282054438</c:v>
              </c:pt>
              <c:pt idx="23">
                <c:v>-6.9936301495970383</c:v>
              </c:pt>
              <c:pt idx="24">
                <c:v>-7.7150144303620323</c:v>
              </c:pt>
              <c:pt idx="25">
                <c:v>-7.3554204218437178</c:v>
              </c:pt>
              <c:pt idx="26">
                <c:v>-4.0600677218963028</c:v>
              </c:pt>
              <c:pt idx="27">
                <c:v>-4.3004308256908246</c:v>
              </c:pt>
              <c:pt idx="28">
                <c:v>-0.81681966820008256</c:v>
              </c:pt>
              <c:pt idx="29">
                <c:v>0.15413001173914154</c:v>
              </c:pt>
            </c:numLit>
          </c:val>
          <c:extLst>
            <c:ext xmlns:c16="http://schemas.microsoft.com/office/drawing/2014/chart" uri="{C3380CC4-5D6E-409C-BE32-E72D297353CC}">
              <c16:uniqueId val="{00000004-E7B9-483B-BF2E-8505F0A2C874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2.7240581530000008E-3</c:v>
              </c:pt>
              <c:pt idx="1">
                <c:v>2.7270042260000033E-3</c:v>
              </c:pt>
              <c:pt idx="2">
                <c:v>6.5372408351659743</c:v>
              </c:pt>
              <c:pt idx="3">
                <c:v>2.1330822059139933</c:v>
              </c:pt>
              <c:pt idx="4">
                <c:v>-1.6495217800001072E-3</c:v>
              </c:pt>
              <c:pt idx="5">
                <c:v>-4.5588868386659982</c:v>
              </c:pt>
              <c:pt idx="6">
                <c:v>20.476490680519007</c:v>
              </c:pt>
              <c:pt idx="7">
                <c:v>-7.4091904709998931E-3</c:v>
              </c:pt>
              <c:pt idx="8">
                <c:v>4.6832083711000012E-2</c:v>
              </c:pt>
              <c:pt idx="9">
                <c:v>2.4552048234E-2</c:v>
              </c:pt>
              <c:pt idx="10">
                <c:v>1.3982588557589999</c:v>
              </c:pt>
              <c:pt idx="11">
                <c:v>-0.12202892631999163</c:v>
              </c:pt>
              <c:pt idx="12">
                <c:v>1.6523999100000047E-3</c:v>
              </c:pt>
              <c:pt idx="13">
                <c:v>3.4526990055949973</c:v>
              </c:pt>
              <c:pt idx="14">
                <c:v>2.3006428622460011</c:v>
              </c:pt>
              <c:pt idx="15">
                <c:v>-1.0420773455649996</c:v>
              </c:pt>
              <c:pt idx="16">
                <c:v>2.709185178000003E-3</c:v>
              </c:pt>
              <c:pt idx="17">
                <c:v>7.8443690775329999</c:v>
              </c:pt>
              <c:pt idx="18">
                <c:v>5.3052135267559999</c:v>
              </c:pt>
              <c:pt idx="19">
                <c:v>-0.24707114824499499</c:v>
              </c:pt>
              <c:pt idx="20">
                <c:v>-0.43880002209200164</c:v>
              </c:pt>
              <c:pt idx="21">
                <c:v>0.16211979890499961</c:v>
              </c:pt>
              <c:pt idx="22">
                <c:v>7.058124569499924E-2</c:v>
              </c:pt>
              <c:pt idx="23">
                <c:v>1.8317428679001324E-2</c:v>
              </c:pt>
              <c:pt idx="24">
                <c:v>1.5370367783998695E-2</c:v>
              </c:pt>
              <c:pt idx="25">
                <c:v>-5.4201397379999072E-2</c:v>
              </c:pt>
              <c:pt idx="26">
                <c:v>-1.6218119640000195E-3</c:v>
              </c:pt>
              <c:pt idx="27">
                <c:v>0.16314826526999848</c:v>
              </c:pt>
              <c:pt idx="28">
                <c:v>2.6517074811000185E-2</c:v>
              </c:pt>
              <c:pt idx="29">
                <c:v>0.66373535863099953</c:v>
              </c:pt>
            </c:numLit>
          </c:val>
          <c:extLst>
            <c:ext xmlns:c16="http://schemas.microsoft.com/office/drawing/2014/chart" uri="{C3380CC4-5D6E-409C-BE32-E72D297353CC}">
              <c16:uniqueId val="{00000005-E7B9-483B-BF2E-8505F0A2C874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6.3905908766447723</c:v>
              </c:pt>
              <c:pt idx="1">
                <c:v>1.9906084550324216E-5</c:v>
              </c:pt>
              <c:pt idx="2">
                <c:v>4.951529880027919E-6</c:v>
              </c:pt>
              <c:pt idx="3">
                <c:v>-1.6356682851024011E-6</c:v>
              </c:pt>
              <c:pt idx="4">
                <c:v>-0.73785489720159347</c:v>
              </c:pt>
              <c:pt idx="5">
                <c:v>-16.976966852664908</c:v>
              </c:pt>
              <c:pt idx="6">
                <c:v>-3.1428199118266367</c:v>
              </c:pt>
              <c:pt idx="7">
                <c:v>15.537620649513505</c:v>
              </c:pt>
              <c:pt idx="8">
                <c:v>-1.0268994048312843</c:v>
              </c:pt>
              <c:pt idx="9">
                <c:v>0.2729574427986951</c:v>
              </c:pt>
              <c:pt idx="10">
                <c:v>1.0415924766547678E-6</c:v>
              </c:pt>
              <c:pt idx="11">
                <c:v>-0.10974327507226816</c:v>
              </c:pt>
              <c:pt idx="12">
                <c:v>-2.4564480649839164</c:v>
              </c:pt>
              <c:pt idx="13">
                <c:v>6.0986062443847335E-7</c:v>
              </c:pt>
              <c:pt idx="14">
                <c:v>-3.5275859605051618E-8</c:v>
              </c:pt>
              <c:pt idx="15">
                <c:v>-1.3049809133759648E-6</c:v>
              </c:pt>
              <c:pt idx="16">
                <c:v>-4.8971766727356114E-5</c:v>
              </c:pt>
              <c:pt idx="17">
                <c:v>-2.4270624645119097E-7</c:v>
              </c:pt>
              <c:pt idx="18">
                <c:v>-1.4236107921515694E-7</c:v>
              </c:pt>
              <c:pt idx="19">
                <c:v>-8.5752154007406339E-8</c:v>
              </c:pt>
              <c:pt idx="20">
                <c:v>7.0145566225620319E-7</c:v>
              </c:pt>
              <c:pt idx="21">
                <c:v>2.7513053627135578E-7</c:v>
              </c:pt>
              <c:pt idx="22">
                <c:v>2.652501253141804E-8</c:v>
              </c:pt>
              <c:pt idx="23">
                <c:v>3.5655360807458063E-7</c:v>
              </c:pt>
              <c:pt idx="24">
                <c:v>1.1779322524618365E-5</c:v>
              </c:pt>
              <c:pt idx="25">
                <c:v>-2.2131482422805154E-8</c:v>
              </c:pt>
              <c:pt idx="26">
                <c:v>1.294487162657615E-7</c:v>
              </c:pt>
              <c:pt idx="27">
                <c:v>3.1415245847551208E-8</c:v>
              </c:pt>
              <c:pt idx="28">
                <c:v>5.5120963021821454E-8</c:v>
              </c:pt>
              <c:pt idx="29">
                <c:v>1.0533006779755043E-7</c:v>
              </c:pt>
            </c:numLit>
          </c:val>
          <c:extLst>
            <c:ext xmlns:c16="http://schemas.microsoft.com/office/drawing/2014/chart" uri="{C3380CC4-5D6E-409C-BE32-E72D297353CC}">
              <c16:uniqueId val="{00000006-E7B9-483B-BF2E-8505F0A2C874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2.8341091882000014E-2</c:v>
              </c:pt>
              <c:pt idx="1">
                <c:v>2.9188613125999963E-2</c:v>
              </c:pt>
              <c:pt idx="2">
                <c:v>4.6148346077000024E-2</c:v>
              </c:pt>
              <c:pt idx="3">
                <c:v>-1.0474548555000074E-2</c:v>
              </c:pt>
              <c:pt idx="4">
                <c:v>-1.2823076534E-2</c:v>
              </c:pt>
              <c:pt idx="5">
                <c:v>-9.0503397770000021E-2</c:v>
              </c:pt>
              <c:pt idx="6">
                <c:v>-0.61991509588999993</c:v>
              </c:pt>
              <c:pt idx="7">
                <c:v>-0.58542147883000006</c:v>
              </c:pt>
              <c:pt idx="8">
                <c:v>-0.69305038830599996</c:v>
              </c:pt>
              <c:pt idx="9">
                <c:v>-0.42170537359399995</c:v>
              </c:pt>
              <c:pt idx="10">
                <c:v>-0.56800431587999989</c:v>
              </c:pt>
              <c:pt idx="11">
                <c:v>-0.52686023790699998</c:v>
              </c:pt>
              <c:pt idx="12">
                <c:v>-0.44882561161500001</c:v>
              </c:pt>
              <c:pt idx="13">
                <c:v>-0.44646729528599993</c:v>
              </c:pt>
              <c:pt idx="14">
                <c:v>-0.56668352369999997</c:v>
              </c:pt>
              <c:pt idx="15">
                <c:v>-0.28431530250000009</c:v>
              </c:pt>
              <c:pt idx="16">
                <c:v>-0.36662009400000001</c:v>
              </c:pt>
              <c:pt idx="17">
                <c:v>-0.16786596589999997</c:v>
              </c:pt>
              <c:pt idx="18">
                <c:v>-0.12999846059999998</c:v>
              </c:pt>
              <c:pt idx="19">
                <c:v>-0.23764819419999994</c:v>
              </c:pt>
              <c:pt idx="20">
                <c:v>-0.25499257239999995</c:v>
              </c:pt>
              <c:pt idx="21">
                <c:v>-0.1189139300999999</c:v>
              </c:pt>
              <c:pt idx="22">
                <c:v>-0.14679644240000006</c:v>
              </c:pt>
              <c:pt idx="23">
                <c:v>-0.14541329700000002</c:v>
              </c:pt>
              <c:pt idx="24">
                <c:v>-0.15330026629999993</c:v>
              </c:pt>
              <c:pt idx="25">
                <c:v>-4.3521262499999908E-2</c:v>
              </c:pt>
              <c:pt idx="26">
                <c:v>9.0378161000001511E-3</c:v>
              </c:pt>
              <c:pt idx="27">
                <c:v>-7.8925047199999876E-2</c:v>
              </c:pt>
              <c:pt idx="28">
                <c:v>-0.17364521199999994</c:v>
              </c:pt>
              <c:pt idx="29">
                <c:v>3.2250604439999997E-2</c:v>
              </c:pt>
            </c:numLit>
          </c:val>
          <c:extLst>
            <c:ext xmlns:c16="http://schemas.microsoft.com/office/drawing/2014/chart" uri="{C3380CC4-5D6E-409C-BE32-E72D297353CC}">
              <c16:uniqueId val="{00000007-E7B9-483B-BF2E-8505F0A2C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451136"/>
        <c:axId val="193452672"/>
      </c:barChart>
      <c:catAx>
        <c:axId val="1934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3452672"/>
        <c:crosses val="autoZero"/>
        <c:auto val="1"/>
        <c:lblAlgn val="ctr"/>
        <c:lblOffset val="100"/>
        <c:noMultiLvlLbl val="0"/>
      </c:catAx>
      <c:valAx>
        <c:axId val="19345267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345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2.2443763920401802</c:v>
              </c:pt>
              <c:pt idx="1">
                <c:v>2.1212741982070789</c:v>
              </c:pt>
              <c:pt idx="2">
                <c:v>4.245452662194765</c:v>
              </c:pt>
              <c:pt idx="3">
                <c:v>-2.4384706012942274</c:v>
              </c:pt>
              <c:pt idx="4">
                <c:v>-9.6147024389441071</c:v>
              </c:pt>
              <c:pt idx="5">
                <c:v>-10.975945388635694</c:v>
              </c:pt>
              <c:pt idx="6">
                <c:v>12.789799183738751</c:v>
              </c:pt>
              <c:pt idx="7">
                <c:v>-28.838154860232294</c:v>
              </c:pt>
              <c:pt idx="8">
                <c:v>-25.963490596296879</c:v>
              </c:pt>
              <c:pt idx="9">
                <c:v>27.026157077560129</c:v>
              </c:pt>
              <c:pt idx="10">
                <c:v>29.063536446056673</c:v>
              </c:pt>
              <c:pt idx="11">
                <c:v>62.520590897559259</c:v>
              </c:pt>
              <c:pt idx="12">
                <c:v>64.08482513269405</c:v>
              </c:pt>
              <c:pt idx="13">
                <c:v>45.343378180316449</c:v>
              </c:pt>
              <c:pt idx="14">
                <c:v>26.795619581984738</c:v>
              </c:pt>
              <c:pt idx="15">
                <c:v>43.261447066181063</c:v>
              </c:pt>
              <c:pt idx="16">
                <c:v>1.0019475135341054</c:v>
              </c:pt>
              <c:pt idx="17">
                <c:v>-10.719135346200346</c:v>
              </c:pt>
              <c:pt idx="18">
                <c:v>-6.0324715748774906</c:v>
              </c:pt>
              <c:pt idx="19">
                <c:v>-49.622267709364223</c:v>
              </c:pt>
              <c:pt idx="20">
                <c:v>-53.632487505125937</c:v>
              </c:pt>
              <c:pt idx="21">
                <c:v>-45.099506329506767</c:v>
              </c:pt>
              <c:pt idx="22">
                <c:v>-44.028068801396785</c:v>
              </c:pt>
              <c:pt idx="23">
                <c:v>-44.390264304738139</c:v>
              </c:pt>
              <c:pt idx="24">
                <c:v>-50.773962002490862</c:v>
              </c:pt>
              <c:pt idx="25">
                <c:v>-46.7341231256637</c:v>
              </c:pt>
              <c:pt idx="26">
                <c:v>-35.70188997843934</c:v>
              </c:pt>
              <c:pt idx="27">
                <c:v>-37.231643667498474</c:v>
              </c:pt>
              <c:pt idx="28">
                <c:v>-31.112694964379671</c:v>
              </c:pt>
              <c:pt idx="29">
                <c:v>-26.040281891573841</c:v>
              </c:pt>
            </c:numLit>
          </c:val>
          <c:extLst>
            <c:ext xmlns:c16="http://schemas.microsoft.com/office/drawing/2014/chart" uri="{C3380CC4-5D6E-409C-BE32-E72D297353CC}">
              <c16:uniqueId val="{00000000-0E77-47D2-B38A-1F80676957AA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1.8646282015808957</c:v>
              </c:pt>
              <c:pt idx="1">
                <c:v>1.7607629067610411</c:v>
              </c:pt>
              <c:pt idx="2">
                <c:v>2.3818160556900532</c:v>
              </c:pt>
              <c:pt idx="3">
                <c:v>0.19546652130553355</c:v>
              </c:pt>
              <c:pt idx="4">
                <c:v>-2.4363159837832029</c:v>
              </c:pt>
              <c:pt idx="5">
                <c:v>5.8072777108570435</c:v>
              </c:pt>
              <c:pt idx="6">
                <c:v>15.430080554719936</c:v>
              </c:pt>
              <c:pt idx="7">
                <c:v>-3.5311999232411608</c:v>
              </c:pt>
              <c:pt idx="8">
                <c:v>0.64127224481597978</c:v>
              </c:pt>
              <c:pt idx="9">
                <c:v>4.4831120603677732</c:v>
              </c:pt>
              <c:pt idx="10">
                <c:v>3.4922424816115551</c:v>
              </c:pt>
              <c:pt idx="11">
                <c:v>9.8108938383349482</c:v>
              </c:pt>
              <c:pt idx="12">
                <c:v>10.697244708920664</c:v>
              </c:pt>
              <c:pt idx="13">
                <c:v>6.316954594317167</c:v>
              </c:pt>
              <c:pt idx="14">
                <c:v>2.0535075688763413</c:v>
              </c:pt>
              <c:pt idx="15">
                <c:v>6.2339879719911551</c:v>
              </c:pt>
              <c:pt idx="16">
                <c:v>-4.5106077215307323</c:v>
              </c:pt>
              <c:pt idx="17">
                <c:v>-2.3725570028832408</c:v>
              </c:pt>
              <c:pt idx="18">
                <c:v>-3.0816440347061871</c:v>
              </c:pt>
              <c:pt idx="19">
                <c:v>-18.682761598766888</c:v>
              </c:pt>
              <c:pt idx="20">
                <c:v>-19.648586888582486</c:v>
              </c:pt>
              <c:pt idx="21">
                <c:v>-16.98693906926087</c:v>
              </c:pt>
              <c:pt idx="22">
                <c:v>-16.664700657513265</c:v>
              </c:pt>
              <c:pt idx="23">
                <c:v>-16.708190344400862</c:v>
              </c:pt>
              <c:pt idx="24">
                <c:v>-18.461350687444565</c:v>
              </c:pt>
              <c:pt idx="25">
                <c:v>-17.118280831332982</c:v>
              </c:pt>
              <c:pt idx="26">
                <c:v>-13.400891813110434</c:v>
              </c:pt>
              <c:pt idx="27">
                <c:v>-13.610993449375826</c:v>
              </c:pt>
              <c:pt idx="28">
                <c:v>-11.281804643615033</c:v>
              </c:pt>
              <c:pt idx="29">
                <c:v>-9.7300178852744352</c:v>
              </c:pt>
            </c:numLit>
          </c:val>
          <c:extLst>
            <c:ext xmlns:c16="http://schemas.microsoft.com/office/drawing/2014/chart" uri="{C3380CC4-5D6E-409C-BE32-E72D297353CC}">
              <c16:uniqueId val="{00000001-0E77-47D2-B38A-1F80676957AA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0.47871852053731345</c:v>
              </c:pt>
              <c:pt idx="1">
                <c:v>1.4899849572943822</c:v>
              </c:pt>
              <c:pt idx="2">
                <c:v>3.4919619566508118</c:v>
              </c:pt>
              <c:pt idx="3">
                <c:v>4.6293299079702592</c:v>
              </c:pt>
              <c:pt idx="4">
                <c:v>8.2689080440422913</c:v>
              </c:pt>
              <c:pt idx="5">
                <c:v>-11.744541021441364</c:v>
              </c:pt>
              <c:pt idx="6">
                <c:v>10.860599633556831</c:v>
              </c:pt>
              <c:pt idx="7">
                <c:v>34.387611556523552</c:v>
              </c:pt>
              <c:pt idx="8">
                <c:v>58.840107126058228</c:v>
              </c:pt>
              <c:pt idx="9">
                <c:v>60.67187099064131</c:v>
              </c:pt>
              <c:pt idx="10">
                <c:v>25.960645551634116</c:v>
              </c:pt>
              <c:pt idx="11">
                <c:v>43.155754564344534</c:v>
              </c:pt>
              <c:pt idx="12">
                <c:v>23.760194999676287</c:v>
              </c:pt>
              <c:pt idx="13">
                <c:v>52.949701460957613</c:v>
              </c:pt>
              <c:pt idx="14">
                <c:v>7.6664575581362442</c:v>
              </c:pt>
              <c:pt idx="15">
                <c:v>92.709647336504531</c:v>
              </c:pt>
              <c:pt idx="16">
                <c:v>119.62158106396578</c:v>
              </c:pt>
              <c:pt idx="17">
                <c:v>125.08485259671011</c:v>
              </c:pt>
              <c:pt idx="18">
                <c:v>132.57264968313029</c:v>
              </c:pt>
              <c:pt idx="19">
                <c:v>140.67142564576966</c:v>
              </c:pt>
              <c:pt idx="20">
                <c:v>139.40225375805971</c:v>
              </c:pt>
              <c:pt idx="21">
                <c:v>174.33819204123006</c:v>
              </c:pt>
              <c:pt idx="22">
                <c:v>166.46845532479222</c:v>
              </c:pt>
              <c:pt idx="23">
                <c:v>169.28553031670981</c:v>
              </c:pt>
              <c:pt idx="24">
                <c:v>161.79528481443003</c:v>
              </c:pt>
              <c:pt idx="25">
                <c:v>147.77185316877012</c:v>
              </c:pt>
              <c:pt idx="26">
                <c:v>133.44453398868427</c:v>
              </c:pt>
              <c:pt idx="27">
                <c:v>101.12340995005002</c:v>
              </c:pt>
              <c:pt idx="28">
                <c:v>90.954912554609791</c:v>
              </c:pt>
              <c:pt idx="29">
                <c:v>115.77210882972486</c:v>
              </c:pt>
            </c:numLit>
          </c:val>
          <c:extLst>
            <c:ext xmlns:c16="http://schemas.microsoft.com/office/drawing/2014/chart" uri="{C3380CC4-5D6E-409C-BE32-E72D297353CC}">
              <c16:uniqueId val="{00000002-0E77-47D2-B38A-1F80676957AA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-0.26106858079106132</c:v>
              </c:pt>
              <c:pt idx="1">
                <c:v>9.6273071310974956E-2</c:v>
              </c:pt>
              <c:pt idx="2">
                <c:v>-0.45034494616402299</c:v>
              </c:pt>
              <c:pt idx="3">
                <c:v>0.17961905274808032</c:v>
              </c:pt>
              <c:pt idx="4">
                <c:v>0.62163194884021777</c:v>
              </c:pt>
              <c:pt idx="5">
                <c:v>2.2561913594071257</c:v>
              </c:pt>
              <c:pt idx="6">
                <c:v>6.8589397356348627</c:v>
              </c:pt>
              <c:pt idx="7">
                <c:v>8.2749180388190098</c:v>
              </c:pt>
              <c:pt idx="8">
                <c:v>7.3774636836270702</c:v>
              </c:pt>
              <c:pt idx="9">
                <c:v>8.2564862666041563</c:v>
              </c:pt>
              <c:pt idx="10">
                <c:v>4.4695131818424443</c:v>
              </c:pt>
              <c:pt idx="11">
                <c:v>5.0556184059739735</c:v>
              </c:pt>
              <c:pt idx="12">
                <c:v>3.1961744185078942</c:v>
              </c:pt>
              <c:pt idx="13">
                <c:v>4.526495446721583</c:v>
              </c:pt>
              <c:pt idx="14">
                <c:v>3.2404439817266848</c:v>
              </c:pt>
              <c:pt idx="15">
                <c:v>2.608609647849562</c:v>
              </c:pt>
              <c:pt idx="16">
                <c:v>6.3015846629396606</c:v>
              </c:pt>
              <c:pt idx="17">
                <c:v>8.7424192780096632</c:v>
              </c:pt>
              <c:pt idx="18">
                <c:v>8.5495434943379109</c:v>
              </c:pt>
              <c:pt idx="19">
                <c:v>12.122459099737625</c:v>
              </c:pt>
              <c:pt idx="20">
                <c:v>11.416783769865788</c:v>
              </c:pt>
              <c:pt idx="21">
                <c:v>9.0573419312405576</c:v>
              </c:pt>
              <c:pt idx="22">
                <c:v>9.2833060859450143</c:v>
              </c:pt>
              <c:pt idx="23">
                <c:v>8.7102365518515512</c:v>
              </c:pt>
              <c:pt idx="24">
                <c:v>9.6011457018536817</c:v>
              </c:pt>
              <c:pt idx="25">
                <c:v>9.0843544245740304</c:v>
              </c:pt>
              <c:pt idx="26">
                <c:v>7.3740892243248481</c:v>
              </c:pt>
              <c:pt idx="27">
                <c:v>7.940677765971202</c:v>
              </c:pt>
              <c:pt idx="28">
                <c:v>6.5987770207290168</c:v>
              </c:pt>
              <c:pt idx="29">
                <c:v>4.9317478937110195</c:v>
              </c:pt>
            </c:numLit>
          </c:val>
          <c:extLst>
            <c:ext xmlns:c16="http://schemas.microsoft.com/office/drawing/2014/chart" uri="{C3380CC4-5D6E-409C-BE32-E72D297353CC}">
              <c16:uniqueId val="{00000003-0E77-47D2-B38A-1F80676957AA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7.6269468200188375E-4</c:v>
              </c:pt>
              <c:pt idx="1">
                <c:v>8.06156818659636E-4</c:v>
              </c:pt>
              <c:pt idx="2">
                <c:v>1.0320232421976623</c:v>
              </c:pt>
              <c:pt idx="3">
                <c:v>0.97724374261345237</c:v>
              </c:pt>
              <c:pt idx="4">
                <c:v>0.92027987328861949</c:v>
              </c:pt>
              <c:pt idx="5">
                <c:v>0.86908222792539569</c:v>
              </c:pt>
              <c:pt idx="6">
                <c:v>0.82085434265121759</c:v>
              </c:pt>
              <c:pt idx="7">
                <c:v>0.77727063466292134</c:v>
              </c:pt>
              <c:pt idx="8">
                <c:v>0.73209910907283393</c:v>
              </c:pt>
              <c:pt idx="9">
                <c:v>5.5479962543693553</c:v>
              </c:pt>
              <c:pt idx="10">
                <c:v>5.2389274638998593</c:v>
              </c:pt>
              <c:pt idx="11">
                <c:v>14.931200007402396</c:v>
              </c:pt>
              <c:pt idx="12">
                <c:v>14.312023002979032</c:v>
              </c:pt>
              <c:pt idx="13">
                <c:v>13.140064775238002</c:v>
              </c:pt>
              <c:pt idx="14">
                <c:v>12.845311458997841</c:v>
              </c:pt>
              <c:pt idx="15">
                <c:v>13.097605976914224</c:v>
              </c:pt>
              <c:pt idx="16">
                <c:v>6.6118048315482554</c:v>
              </c:pt>
              <c:pt idx="17">
                <c:v>5.4263654120546505</c:v>
              </c:pt>
              <c:pt idx="18">
                <c:v>4.246622480839136</c:v>
              </c:pt>
              <c:pt idx="19">
                <c:v>-2.1421481692791247</c:v>
              </c:pt>
              <c:pt idx="20">
                <c:v>-3.8366688495509038</c:v>
              </c:pt>
              <c:pt idx="21">
                <c:v>-1.4213272189371366</c:v>
              </c:pt>
              <c:pt idx="22">
                <c:v>-3.0531341701071426</c:v>
              </c:pt>
              <c:pt idx="23">
                <c:v>-3.9364780156521419</c:v>
              </c:pt>
              <c:pt idx="24">
                <c:v>-6.1714641218085262</c:v>
              </c:pt>
              <c:pt idx="25">
                <c:v>-5.7984620870157642</c:v>
              </c:pt>
              <c:pt idx="26">
                <c:v>-2.7325367108875867</c:v>
              </c:pt>
              <c:pt idx="27">
                <c:v>-3.0847095093791381</c:v>
              </c:pt>
              <c:pt idx="28">
                <c:v>-1.2519931491080172</c:v>
              </c:pt>
              <c:pt idx="29">
                <c:v>-0.17411043305565954</c:v>
              </c:pt>
            </c:numLit>
          </c:val>
          <c:extLst>
            <c:ext xmlns:c16="http://schemas.microsoft.com/office/drawing/2014/chart" uri="{C3380CC4-5D6E-409C-BE32-E72D297353CC}">
              <c16:uniqueId val="{00000004-0E77-47D2-B38A-1F80676957AA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3.3112931939999991E-3</c:v>
              </c:pt>
              <c:pt idx="1">
                <c:v>3.3215290409999987E-3</c:v>
              </c:pt>
              <c:pt idx="2">
                <c:v>-5.7570243769740017</c:v>
              </c:pt>
              <c:pt idx="3">
                <c:v>-3.1874160277360062</c:v>
              </c:pt>
              <c:pt idx="4">
                <c:v>5.4034592329998965E-3</c:v>
              </c:pt>
              <c:pt idx="5">
                <c:v>-4.346554533079015</c:v>
              </c:pt>
              <c:pt idx="6">
                <c:v>20.764550321822007</c:v>
              </c:pt>
              <c:pt idx="7">
                <c:v>-6.7621840199999072E-3</c:v>
              </c:pt>
              <c:pt idx="8">
                <c:v>4.7483094711000005E-2</c:v>
              </c:pt>
              <c:pt idx="9">
                <c:v>2.5310613735999996E-2</c:v>
              </c:pt>
              <c:pt idx="10">
                <c:v>1.3685805545999998</c:v>
              </c:pt>
              <c:pt idx="11">
                <c:v>-1.8225451949998472E-2</c:v>
              </c:pt>
              <c:pt idx="12">
                <c:v>2.5360881280000191E-3</c:v>
              </c:pt>
              <c:pt idx="13">
                <c:v>3.733371635468</c:v>
              </c:pt>
              <c:pt idx="14">
                <c:v>2.0360463950940004</c:v>
              </c:pt>
              <c:pt idx="15">
                <c:v>-0.34810367259499975</c:v>
              </c:pt>
              <c:pt idx="16">
                <c:v>3.4219943010000034E-3</c:v>
              </c:pt>
              <c:pt idx="17">
                <c:v>6.9358591419039994</c:v>
              </c:pt>
              <c:pt idx="18">
                <c:v>4.0545074496520002</c:v>
              </c:pt>
              <c:pt idx="19">
                <c:v>-2.5947570001999765E-2</c:v>
              </c:pt>
              <c:pt idx="20">
                <c:v>-2.909484244799998E-2</c:v>
              </c:pt>
              <c:pt idx="21">
                <c:v>-0.17844181199100362</c:v>
              </c:pt>
              <c:pt idx="22">
                <c:v>4.7355109833997489E-2</c:v>
              </c:pt>
              <c:pt idx="23">
                <c:v>1.6782194427001684E-2</c:v>
              </c:pt>
              <c:pt idx="24">
                <c:v>-6.0053885130004758E-3</c:v>
              </c:pt>
              <c:pt idx="25">
                <c:v>5.4604200760000055E-3</c:v>
              </c:pt>
              <c:pt idx="26">
                <c:v>1.3209381469999837E-2</c:v>
              </c:pt>
              <c:pt idx="27">
                <c:v>9.3676207970998071E-2</c:v>
              </c:pt>
              <c:pt idx="28">
                <c:v>1.4484333535000449E-2</c:v>
              </c:pt>
              <c:pt idx="29">
                <c:v>0.36900334397100032</c:v>
              </c:pt>
            </c:numLit>
          </c:val>
          <c:extLst>
            <c:ext xmlns:c16="http://schemas.microsoft.com/office/drawing/2014/chart" uri="{C3380CC4-5D6E-409C-BE32-E72D297353CC}">
              <c16:uniqueId val="{00000005-0E77-47D2-B38A-1F80676957AA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0.96702656242644025</c:v>
              </c:pt>
              <c:pt idx="1">
                <c:v>2.4922186836014053E-5</c:v>
              </c:pt>
              <c:pt idx="2">
                <c:v>8.5172744511198538E-6</c:v>
              </c:pt>
              <c:pt idx="3">
                <c:v>1.3268291324565791E-6</c:v>
              </c:pt>
              <c:pt idx="4">
                <c:v>1.1325932264962155</c:v>
              </c:pt>
              <c:pt idx="5">
                <c:v>-18.76675211414674</c:v>
              </c:pt>
              <c:pt idx="6">
                <c:v>-2.7296910650231485</c:v>
              </c:pt>
              <c:pt idx="7">
                <c:v>15.265476562707804</c:v>
              </c:pt>
              <c:pt idx="8">
                <c:v>-0.83942046520502211</c:v>
              </c:pt>
              <c:pt idx="9">
                <c:v>0.27295801108604401</c:v>
              </c:pt>
              <c:pt idx="10">
                <c:v>1.2311574320745621E-6</c:v>
              </c:pt>
              <c:pt idx="11">
                <c:v>-0.11344245087007188</c:v>
              </c:pt>
              <c:pt idx="12">
                <c:v>-0.81368890523278625</c:v>
              </c:pt>
              <c:pt idx="13">
                <c:v>1.4191045684211672E-6</c:v>
              </c:pt>
              <c:pt idx="14">
                <c:v>6.4943800674758481E-7</c:v>
              </c:pt>
              <c:pt idx="15">
                <c:v>-2.0523856774668685E-7</c:v>
              </c:pt>
              <c:pt idx="16">
                <c:v>-8.8209803121446911E-7</c:v>
              </c:pt>
              <c:pt idx="17">
                <c:v>4.7540103803965151E-9</c:v>
              </c:pt>
              <c:pt idx="18">
                <c:v>2.8889912558616946E-8</c:v>
              </c:pt>
              <c:pt idx="19">
                <c:v>3.9342589660172028E-8</c:v>
              </c:pt>
              <c:pt idx="20">
                <c:v>8.0817699436925208E-7</c:v>
              </c:pt>
              <c:pt idx="21">
                <c:v>6.4320549236248463E-7</c:v>
              </c:pt>
              <c:pt idx="22">
                <c:v>4.8388817849903365E-8</c:v>
              </c:pt>
              <c:pt idx="23">
                <c:v>4.140235826137935E-7</c:v>
              </c:pt>
              <c:pt idx="24">
                <c:v>4.3677077797411737E-5</c:v>
              </c:pt>
              <c:pt idx="25">
                <c:v>2.1748547193424545E-7</c:v>
              </c:pt>
              <c:pt idx="26">
                <c:v>1.9539718247769398E-7</c:v>
              </c:pt>
              <c:pt idx="27">
                <c:v>5.5843981538296437E-8</c:v>
              </c:pt>
              <c:pt idx="28">
                <c:v>2.7645418764319289E-7</c:v>
              </c:pt>
              <c:pt idx="29">
                <c:v>2.2048133879055396E-7</c:v>
              </c:pt>
            </c:numLit>
          </c:val>
          <c:extLst>
            <c:ext xmlns:c16="http://schemas.microsoft.com/office/drawing/2014/chart" uri="{C3380CC4-5D6E-409C-BE32-E72D297353CC}">
              <c16:uniqueId val="{00000006-0E77-47D2-B38A-1F80676957AA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2.8380013459000042E-2</c:v>
              </c:pt>
              <c:pt idx="1">
                <c:v>2.9007073964999908E-2</c:v>
              </c:pt>
              <c:pt idx="2">
                <c:v>4.6387380355000063E-2</c:v>
              </c:pt>
              <c:pt idx="3">
                <c:v>-9.0515012050000898E-3</c:v>
              </c:pt>
              <c:pt idx="4">
                <c:v>-9.4470848370000193E-3</c:v>
              </c:pt>
              <c:pt idx="5">
                <c:v>-8.0649041660000004E-2</c:v>
              </c:pt>
              <c:pt idx="6">
                <c:v>-0.57622084151000008</c:v>
              </c:pt>
              <c:pt idx="7">
                <c:v>-0.58438431082999998</c:v>
              </c:pt>
              <c:pt idx="8">
                <c:v>-0.65533943330600009</c:v>
              </c:pt>
              <c:pt idx="9">
                <c:v>-0.52139876959400011</c:v>
              </c:pt>
              <c:pt idx="10">
                <c:v>-0.50273083587999989</c:v>
              </c:pt>
              <c:pt idx="11">
                <c:v>-0.41911106790700009</c:v>
              </c:pt>
              <c:pt idx="12">
                <c:v>-0.38776935761499998</c:v>
              </c:pt>
              <c:pt idx="13">
                <c:v>-0.39516663428599996</c:v>
              </c:pt>
              <c:pt idx="14">
                <c:v>-0.51968150870000007</c:v>
              </c:pt>
              <c:pt idx="15">
                <c:v>-0.28804715649999996</c:v>
              </c:pt>
              <c:pt idx="16">
                <c:v>-0.34411498099999999</c:v>
              </c:pt>
              <c:pt idx="17">
                <c:v>-0.21654165590000002</c:v>
              </c:pt>
              <c:pt idx="18">
                <c:v>-0.15607854060000009</c:v>
              </c:pt>
              <c:pt idx="19">
                <c:v>-0.29266726920000008</c:v>
              </c:pt>
              <c:pt idx="20">
                <c:v>-0.28202259939999996</c:v>
              </c:pt>
              <c:pt idx="21">
                <c:v>-0.1287102651</c:v>
              </c:pt>
              <c:pt idx="22">
                <c:v>-0.14498485440000008</c:v>
              </c:pt>
              <c:pt idx="23">
                <c:v>-0.14874957900000005</c:v>
              </c:pt>
              <c:pt idx="24">
                <c:v>-0.15228099029999992</c:v>
              </c:pt>
              <c:pt idx="25">
                <c:v>-8.6854170500000022E-2</c:v>
              </c:pt>
              <c:pt idx="26">
                <c:v>-4.199829590000001E-2</c:v>
              </c:pt>
              <c:pt idx="27">
                <c:v>-0.10568672619999997</c:v>
              </c:pt>
              <c:pt idx="28">
                <c:v>-0.144253568</c:v>
              </c:pt>
              <c:pt idx="29">
                <c:v>3.9540941899999987E-2</c:v>
              </c:pt>
            </c:numLit>
          </c:val>
          <c:extLst>
            <c:ext xmlns:c16="http://schemas.microsoft.com/office/drawing/2014/chart" uri="{C3380CC4-5D6E-409C-BE32-E72D297353CC}">
              <c16:uniqueId val="{00000007-0E77-47D2-B38A-1F8067695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479808"/>
        <c:axId val="170336256"/>
      </c:barChart>
      <c:catAx>
        <c:axId val="19547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0336256"/>
        <c:crosses val="autoZero"/>
        <c:auto val="1"/>
        <c:lblAlgn val="ctr"/>
        <c:lblOffset val="100"/>
        <c:noMultiLvlLbl val="0"/>
      </c:catAx>
      <c:valAx>
        <c:axId val="17033625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547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-2.1200141790051703E-2</c:v>
              </c:pt>
              <c:pt idx="1">
                <c:v>-2.1732648204344042E-2</c:v>
              </c:pt>
              <c:pt idx="2">
                <c:v>1.6167890806206913</c:v>
              </c:pt>
              <c:pt idx="3">
                <c:v>0.56820807684636065</c:v>
              </c:pt>
              <c:pt idx="4">
                <c:v>-1.0946966288760223</c:v>
              </c:pt>
              <c:pt idx="5">
                <c:v>-6.268207385426706</c:v>
              </c:pt>
              <c:pt idx="6">
                <c:v>11.306944720924321</c:v>
              </c:pt>
              <c:pt idx="7">
                <c:v>-14.810278084803713</c:v>
              </c:pt>
              <c:pt idx="8">
                <c:v>79.444582259805657</c:v>
              </c:pt>
              <c:pt idx="9">
                <c:v>10.336607963101642</c:v>
              </c:pt>
              <c:pt idx="10">
                <c:v>86.333625293943896</c:v>
              </c:pt>
              <c:pt idx="11">
                <c:v>11.560113428082786</c:v>
              </c:pt>
              <c:pt idx="12">
                <c:v>38.179543599267163</c:v>
              </c:pt>
              <c:pt idx="13">
                <c:v>27.718429575646041</c:v>
              </c:pt>
              <c:pt idx="14">
                <c:v>16.743805389550289</c:v>
              </c:pt>
              <c:pt idx="15">
                <c:v>29.91146521188557</c:v>
              </c:pt>
              <c:pt idx="16">
                <c:v>-30.807265368432127</c:v>
              </c:pt>
              <c:pt idx="17">
                <c:v>-83.310503473920562</c:v>
              </c:pt>
              <c:pt idx="18">
                <c:v>-45.434000774359902</c:v>
              </c:pt>
              <c:pt idx="19">
                <c:v>-90.883242064667229</c:v>
              </c:pt>
              <c:pt idx="20">
                <c:v>-93.725965083649953</c:v>
              </c:pt>
              <c:pt idx="21">
                <c:v>-83.303183086424269</c:v>
              </c:pt>
              <c:pt idx="22">
                <c:v>-68.191564321964506</c:v>
              </c:pt>
              <c:pt idx="23">
                <c:v>-71.315911043253891</c:v>
              </c:pt>
              <c:pt idx="24">
                <c:v>-79.848716872994828</c:v>
              </c:pt>
              <c:pt idx="25">
                <c:v>-74.104006197517265</c:v>
              </c:pt>
              <c:pt idx="26">
                <c:v>-58.482151179539414</c:v>
              </c:pt>
              <c:pt idx="27">
                <c:v>-61.927733810845893</c:v>
              </c:pt>
              <c:pt idx="28">
                <c:v>-56.224394714711252</c:v>
              </c:pt>
              <c:pt idx="29">
                <c:v>-48.949446706203616</c:v>
              </c:pt>
            </c:numLit>
          </c:val>
          <c:extLst>
            <c:ext xmlns:c16="http://schemas.microsoft.com/office/drawing/2014/chart" uri="{C3380CC4-5D6E-409C-BE32-E72D297353CC}">
              <c16:uniqueId val="{00000000-61F7-42AC-AEF4-CADAE96466DE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-1.3453687588629748E-2</c:v>
              </c:pt>
              <c:pt idx="1">
                <c:v>-1.2411632695311425E-2</c:v>
              </c:pt>
              <c:pt idx="2">
                <c:v>0.40936282415688963</c:v>
              </c:pt>
              <c:pt idx="3">
                <c:v>0.52926370561355185</c:v>
              </c:pt>
              <c:pt idx="4">
                <c:v>1.7165446337439079</c:v>
              </c:pt>
              <c:pt idx="5">
                <c:v>2.7069486921640404</c:v>
              </c:pt>
              <c:pt idx="6">
                <c:v>10.365287957012896</c:v>
              </c:pt>
              <c:pt idx="7">
                <c:v>2.8888478194233471</c:v>
              </c:pt>
              <c:pt idx="8">
                <c:v>30.771861974536307</c:v>
              </c:pt>
              <c:pt idx="9">
                <c:v>11.224167536086668</c:v>
              </c:pt>
              <c:pt idx="10">
                <c:v>20.324675950172946</c:v>
              </c:pt>
              <c:pt idx="11">
                <c:v>1.969611911118136</c:v>
              </c:pt>
              <c:pt idx="12">
                <c:v>11.293101154604983</c:v>
              </c:pt>
              <c:pt idx="13">
                <c:v>7.9066580699101223</c:v>
              </c:pt>
              <c:pt idx="14">
                <c:v>5.4851453822632266</c:v>
              </c:pt>
              <c:pt idx="15">
                <c:v>9.4852127998848346</c:v>
              </c:pt>
              <c:pt idx="16">
                <c:v>-6.4584140555273279</c:v>
              </c:pt>
              <c:pt idx="17">
                <c:v>-24.234818023392563</c:v>
              </c:pt>
              <c:pt idx="18">
                <c:v>-12.310662188029596</c:v>
              </c:pt>
              <c:pt idx="19">
                <c:v>-31.664814793289111</c:v>
              </c:pt>
              <c:pt idx="20">
                <c:v>-32.272162661123502</c:v>
              </c:pt>
              <c:pt idx="21">
                <c:v>-29.157142048390938</c:v>
              </c:pt>
              <c:pt idx="22">
                <c:v>-24.539076559784917</c:v>
              </c:pt>
              <c:pt idx="23">
                <c:v>-25.020193805168333</c:v>
              </c:pt>
              <c:pt idx="24">
                <c:v>-27.608137322777111</c:v>
              </c:pt>
              <c:pt idx="25">
                <c:v>-25.748936501908247</c:v>
              </c:pt>
              <c:pt idx="26">
                <c:v>-20.496691809629397</c:v>
              </c:pt>
              <c:pt idx="27">
                <c:v>-21.357450556975721</c:v>
              </c:pt>
              <c:pt idx="28">
                <c:v>-19.282544383006041</c:v>
              </c:pt>
              <c:pt idx="29">
                <c:v>-16.901112472301122</c:v>
              </c:pt>
            </c:numLit>
          </c:val>
          <c:extLst>
            <c:ext xmlns:c16="http://schemas.microsoft.com/office/drawing/2014/chart" uri="{C3380CC4-5D6E-409C-BE32-E72D297353CC}">
              <c16:uniqueId val="{00000001-61F7-42AC-AEF4-CADAE96466DE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-0.18976889553869114</c:v>
              </c:pt>
              <c:pt idx="1">
                <c:v>3.163454731616639</c:v>
              </c:pt>
              <c:pt idx="2">
                <c:v>2.06467900939424</c:v>
              </c:pt>
              <c:pt idx="3">
                <c:v>3.5915870048834222</c:v>
              </c:pt>
              <c:pt idx="4">
                <c:v>6.6411054747459275</c:v>
              </c:pt>
              <c:pt idx="5">
                <c:v>-9.28171444536747</c:v>
              </c:pt>
              <c:pt idx="6">
                <c:v>54.96428821188556</c:v>
              </c:pt>
              <c:pt idx="7">
                <c:v>36.638452997305194</c:v>
              </c:pt>
              <c:pt idx="8">
                <c:v>61.082650606558673</c:v>
              </c:pt>
              <c:pt idx="9">
                <c:v>65.800829386478654</c:v>
              </c:pt>
              <c:pt idx="10">
                <c:v>70.46526704943949</c:v>
              </c:pt>
              <c:pt idx="11">
                <c:v>99.729377804026399</c:v>
              </c:pt>
              <c:pt idx="12">
                <c:v>95.113238638410621</c:v>
              </c:pt>
              <c:pt idx="13">
                <c:v>162.84912496855668</c:v>
              </c:pt>
              <c:pt idx="14">
                <c:v>62.671609279299901</c:v>
              </c:pt>
              <c:pt idx="15">
                <c:v>138.3053915892956</c:v>
              </c:pt>
              <c:pt idx="16">
                <c:v>182.97009964676977</c:v>
              </c:pt>
              <c:pt idx="17">
                <c:v>275.04989690982075</c:v>
              </c:pt>
              <c:pt idx="18">
                <c:v>238.23032677032484</c:v>
              </c:pt>
              <c:pt idx="19">
                <c:v>250.93301846620011</c:v>
              </c:pt>
              <c:pt idx="20">
                <c:v>233.90388133018041</c:v>
              </c:pt>
              <c:pt idx="21">
                <c:v>266.84931904367409</c:v>
              </c:pt>
              <c:pt idx="22">
                <c:v>236.94176704172014</c:v>
              </c:pt>
              <c:pt idx="23">
                <c:v>257.02407297922036</c:v>
              </c:pt>
              <c:pt idx="24">
                <c:v>239.27767957631499</c:v>
              </c:pt>
              <c:pt idx="25">
                <c:v>202.11270041256012</c:v>
              </c:pt>
              <c:pt idx="26">
                <c:v>197.49295562994371</c:v>
              </c:pt>
              <c:pt idx="27">
                <c:v>167.96664165742482</c:v>
              </c:pt>
              <c:pt idx="28">
                <c:v>158.65079940392616</c:v>
              </c:pt>
              <c:pt idx="29">
                <c:v>175.01512301032994</c:v>
              </c:pt>
            </c:numLit>
          </c:val>
          <c:extLst>
            <c:ext xmlns:c16="http://schemas.microsoft.com/office/drawing/2014/chart" uri="{C3380CC4-5D6E-409C-BE32-E72D297353CC}">
              <c16:uniqueId val="{00000002-61F7-42AC-AEF4-CADAE96466DE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3.1704355697570463E-2</c:v>
              </c:pt>
              <c:pt idx="1">
                <c:v>0.28796061849914167</c:v>
              </c:pt>
              <c:pt idx="2">
                <c:v>-0.3393842460925498</c:v>
              </c:pt>
              <c:pt idx="3">
                <c:v>0.33774924560873387</c:v>
              </c:pt>
              <c:pt idx="4">
                <c:v>0.43398911374697491</c:v>
              </c:pt>
              <c:pt idx="5">
                <c:v>1.2409371676513956</c:v>
              </c:pt>
              <c:pt idx="6">
                <c:v>6.6080917308174776</c:v>
              </c:pt>
              <c:pt idx="7">
                <c:v>6.2625064748024215</c:v>
              </c:pt>
              <c:pt idx="8">
                <c:v>17.769169390845946</c:v>
              </c:pt>
              <c:pt idx="9">
                <c:v>13.569309512881546</c:v>
              </c:pt>
              <c:pt idx="10">
                <c:v>1.8790993326538228</c:v>
              </c:pt>
              <c:pt idx="11">
                <c:v>8.734446825466307</c:v>
              </c:pt>
              <c:pt idx="12">
                <c:v>4.0503345447888819</c:v>
              </c:pt>
              <c:pt idx="13">
                <c:v>3.7308994951653176</c:v>
              </c:pt>
              <c:pt idx="14">
                <c:v>6.018166556849053</c:v>
              </c:pt>
              <c:pt idx="15">
                <c:v>2.9153022327856206</c:v>
              </c:pt>
              <c:pt idx="16">
                <c:v>8.0211143217362064</c:v>
              </c:pt>
              <c:pt idx="17">
                <c:v>14.791193834119042</c:v>
              </c:pt>
              <c:pt idx="18">
                <c:v>11.557637716742306</c:v>
              </c:pt>
              <c:pt idx="19">
                <c:v>17.547512860965526</c:v>
              </c:pt>
              <c:pt idx="20">
                <c:v>17.112919112138911</c:v>
              </c:pt>
              <c:pt idx="21">
                <c:v>15.140807368286175</c:v>
              </c:pt>
              <c:pt idx="22">
                <c:v>13.811499929321656</c:v>
              </c:pt>
              <c:pt idx="23">
                <c:v>12.633058507108785</c:v>
              </c:pt>
              <c:pt idx="24">
                <c:v>13.586593159079257</c:v>
              </c:pt>
              <c:pt idx="25">
                <c:v>12.71353420799943</c:v>
              </c:pt>
              <c:pt idx="26">
                <c:v>10.933279630566858</c:v>
              </c:pt>
              <c:pt idx="27">
                <c:v>11.410953298164486</c:v>
              </c:pt>
              <c:pt idx="28">
                <c:v>10.271469400554565</c:v>
              </c:pt>
              <c:pt idx="29">
                <c:v>7.8399603380033795</c:v>
              </c:pt>
            </c:numLit>
          </c:val>
          <c:extLst>
            <c:ext xmlns:c16="http://schemas.microsoft.com/office/drawing/2014/chart" uri="{C3380CC4-5D6E-409C-BE32-E72D297353CC}">
              <c16:uniqueId val="{00000003-61F7-42AC-AEF4-CADAE96466DE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-7.3317953326791706E-4</c:v>
              </c:pt>
              <c:pt idx="1">
                <c:v>-7.5225792659667275E-4</c:v>
              </c:pt>
              <c:pt idx="2">
                <c:v>-1.2977335169856406E-3</c:v>
              </c:pt>
              <c:pt idx="3">
                <c:v>-1.2953448294763855E-3</c:v>
              </c:pt>
              <c:pt idx="4">
                <c:v>0.46230211024458967</c:v>
              </c:pt>
              <c:pt idx="5">
                <c:v>-1.6602562861383063E-3</c:v>
              </c:pt>
              <c:pt idx="6">
                <c:v>2.6659577450517951</c:v>
              </c:pt>
              <c:pt idx="7">
                <c:v>9.1918926342765559</c:v>
              </c:pt>
              <c:pt idx="8">
                <c:v>22.993291603742577</c:v>
              </c:pt>
              <c:pt idx="9">
                <c:v>13.003356853830113</c:v>
              </c:pt>
              <c:pt idx="10">
                <c:v>20.360911849772009</c:v>
              </c:pt>
              <c:pt idx="11">
                <c:v>19.940547309881708</c:v>
              </c:pt>
              <c:pt idx="12">
                <c:v>31.550072475636142</c:v>
              </c:pt>
              <c:pt idx="13">
                <c:v>26.621961983900832</c:v>
              </c:pt>
              <c:pt idx="14">
                <c:v>25.138770728931831</c:v>
              </c:pt>
              <c:pt idx="15">
                <c:v>27.362029003931639</c:v>
              </c:pt>
              <c:pt idx="16">
                <c:v>12.626960430863562</c:v>
              </c:pt>
              <c:pt idx="17">
                <c:v>1.000878958481735</c:v>
              </c:pt>
              <c:pt idx="18">
                <c:v>6.9175238809839925</c:v>
              </c:pt>
              <c:pt idx="19">
                <c:v>-2.2628701940044493</c:v>
              </c:pt>
              <c:pt idx="20">
                <c:v>-4.8215548705732658</c:v>
              </c:pt>
              <c:pt idx="21">
                <c:v>-2.7990031568606355</c:v>
              </c:pt>
              <c:pt idx="22">
                <c:v>-0.44503261620036483</c:v>
              </c:pt>
              <c:pt idx="23">
                <c:v>-2.5122045625309397</c:v>
              </c:pt>
              <c:pt idx="24">
                <c:v>-6.0086542332828685</c:v>
              </c:pt>
              <c:pt idx="25">
                <c:v>-5.5203877408277435</c:v>
              </c:pt>
              <c:pt idx="26">
                <c:v>-1.3403592164008842</c:v>
              </c:pt>
              <c:pt idx="27">
                <c:v>-2.8092405158417932</c:v>
              </c:pt>
              <c:pt idx="28">
                <c:v>-1.6779027967849061</c:v>
              </c:pt>
              <c:pt idx="29">
                <c:v>0.36111931843791467</c:v>
              </c:pt>
            </c:numLit>
          </c:val>
          <c:extLst>
            <c:ext xmlns:c16="http://schemas.microsoft.com/office/drawing/2014/chart" uri="{C3380CC4-5D6E-409C-BE32-E72D297353CC}">
              <c16:uniqueId val="{00000004-61F7-42AC-AEF4-CADAE96466DE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-4.1893714349999977E-3</c:v>
              </c:pt>
              <c:pt idx="1">
                <c:v>-4.190438753999999E-3</c:v>
              </c:pt>
              <c:pt idx="2">
                <c:v>7.8051705997950194E-5</c:v>
              </c:pt>
              <c:pt idx="3">
                <c:v>1.9126187503039844</c:v>
              </c:pt>
              <c:pt idx="4">
                <c:v>-0.3524009311390004</c:v>
              </c:pt>
              <c:pt idx="5">
                <c:v>1.0288856382739979</c:v>
              </c:pt>
              <c:pt idx="6">
                <c:v>21.831229347670011</c:v>
              </c:pt>
              <c:pt idx="7">
                <c:v>-0.20319736530400334</c:v>
              </c:pt>
              <c:pt idx="8">
                <c:v>-4.1191821259999976E-3</c:v>
              </c:pt>
              <c:pt idx="9">
                <c:v>7.838552797499998E-2</c:v>
              </c:pt>
              <c:pt idx="10">
                <c:v>-2.2023638111260029</c:v>
              </c:pt>
              <c:pt idx="11">
                <c:v>0.8332279930950115</c:v>
              </c:pt>
              <c:pt idx="12">
                <c:v>0.1611274834960007</c:v>
              </c:pt>
              <c:pt idx="13">
                <c:v>-0.87821684375999354</c:v>
              </c:pt>
              <c:pt idx="14">
                <c:v>-0.13106682355999766</c:v>
              </c:pt>
              <c:pt idx="15">
                <c:v>-0.75790622157500209</c:v>
              </c:pt>
              <c:pt idx="16">
                <c:v>-4.8275357749999036E-3</c:v>
              </c:pt>
              <c:pt idx="17">
                <c:v>2.9875706286900012</c:v>
              </c:pt>
              <c:pt idx="18">
                <c:v>0.54013915674000046</c:v>
              </c:pt>
              <c:pt idx="19">
                <c:v>0.32223321675600047</c:v>
              </c:pt>
              <c:pt idx="20">
                <c:v>-8.2082006284999842E-2</c:v>
              </c:pt>
              <c:pt idx="21">
                <c:v>0.81805947645398192</c:v>
              </c:pt>
              <c:pt idx="22">
                <c:v>0.85622139348400417</c:v>
              </c:pt>
              <c:pt idx="23">
                <c:v>-0.12318267512499759</c:v>
              </c:pt>
              <c:pt idx="24">
                <c:v>-4.8641303669999907E-3</c:v>
              </c:pt>
              <c:pt idx="25">
                <c:v>-8.0026367914999952E-2</c:v>
              </c:pt>
              <c:pt idx="26">
                <c:v>-0.10449846522599948</c:v>
              </c:pt>
              <c:pt idx="27">
                <c:v>0.16748055488499602</c:v>
              </c:pt>
              <c:pt idx="28">
                <c:v>2.9128483352000245E-2</c:v>
              </c:pt>
              <c:pt idx="29">
                <c:v>0.6398964811599992</c:v>
              </c:pt>
            </c:numLit>
          </c:val>
          <c:extLst>
            <c:ext xmlns:c16="http://schemas.microsoft.com/office/drawing/2014/chart" uri="{C3380CC4-5D6E-409C-BE32-E72D297353CC}">
              <c16:uniqueId val="{00000005-61F7-42AC-AEF4-CADAE96466DE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5.6107219541300566</c:v>
              </c:pt>
              <c:pt idx="1">
                <c:v>4.4585801053127704E-7</c:v>
              </c:pt>
              <c:pt idx="2">
                <c:v>-3.0790253568910962E-6</c:v>
              </c:pt>
              <c:pt idx="3">
                <c:v>-2.5096208061438782E-6</c:v>
              </c:pt>
              <c:pt idx="4">
                <c:v>-2.8117933951439866</c:v>
              </c:pt>
              <c:pt idx="5">
                <c:v>-13.226155273710033</c:v>
              </c:pt>
              <c:pt idx="6">
                <c:v>-1.8082008212254635E-6</c:v>
              </c:pt>
              <c:pt idx="7">
                <c:v>-1.0204787086870688</c:v>
              </c:pt>
              <c:pt idx="8">
                <c:v>6.4470310859420641E-5</c:v>
              </c:pt>
              <c:pt idx="9">
                <c:v>-3.3111282952021768E-6</c:v>
              </c:pt>
              <c:pt idx="10">
                <c:v>-1.9427793039779137E-7</c:v>
              </c:pt>
              <c:pt idx="11">
                <c:v>-1.3074370480961309E-6</c:v>
              </c:pt>
              <c:pt idx="12">
                <c:v>-2.0438571254037123</c:v>
              </c:pt>
              <c:pt idx="13">
                <c:v>-4.2270205809396662E-6</c:v>
              </c:pt>
              <c:pt idx="14">
                <c:v>-3.1670499022644389E-6</c:v>
              </c:pt>
              <c:pt idx="15">
                <c:v>-1.4823550545493684E-6</c:v>
              </c:pt>
              <c:pt idx="16">
                <c:v>-1.1486052267774464E-6</c:v>
              </c:pt>
              <c:pt idx="17">
                <c:v>-8.2393520819853127E-7</c:v>
              </c:pt>
              <c:pt idx="18">
                <c:v>-8.9501640397028927E-7</c:v>
              </c:pt>
              <c:pt idx="19">
                <c:v>-6.1828642570630791E-7</c:v>
              </c:pt>
              <c:pt idx="20">
                <c:v>-1.4029002531455106E-8</c:v>
              </c:pt>
              <c:pt idx="21">
                <c:v>-3.5218998808553168E-7</c:v>
              </c:pt>
              <c:pt idx="22">
                <c:v>-7.1045760864782591E-8</c:v>
              </c:pt>
              <c:pt idx="23">
                <c:v>-2.216306396725522E-8</c:v>
              </c:pt>
              <c:pt idx="24">
                <c:v>-9.3215898231985088E-7</c:v>
              </c:pt>
              <c:pt idx="25">
                <c:v>-2.5294414585433245E-7</c:v>
              </c:pt>
              <c:pt idx="26">
                <c:v>-2.450685105122346E-7</c:v>
              </c:pt>
              <c:pt idx="27">
                <c:v>-1.8683217215661348E-7</c:v>
              </c:pt>
              <c:pt idx="28">
                <c:v>-7.6714998866335247E-6</c:v>
              </c:pt>
              <c:pt idx="29">
                <c:v>-2.5373360012039596E-7</c:v>
              </c:pt>
            </c:numLit>
          </c:val>
          <c:extLst>
            <c:ext xmlns:c16="http://schemas.microsoft.com/office/drawing/2014/chart" uri="{C3380CC4-5D6E-409C-BE32-E72D297353CC}">
              <c16:uniqueId val="{00000006-61F7-42AC-AEF4-CADAE96466DE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-5.1831185099998622E-4</c:v>
              </c:pt>
              <c:pt idx="1">
                <c:v>3.4295109939999624E-3</c:v>
              </c:pt>
              <c:pt idx="2">
                <c:v>1.6904930888999969E-2</c:v>
              </c:pt>
              <c:pt idx="3">
                <c:v>1.0863907030999986E-2</c:v>
              </c:pt>
              <c:pt idx="4">
                <c:v>1.319825667800012E-2</c:v>
              </c:pt>
              <c:pt idx="5">
                <c:v>-5.3418512519999961E-2</c:v>
              </c:pt>
              <c:pt idx="6">
                <c:v>-0.58525465672999988</c:v>
              </c:pt>
              <c:pt idx="7">
                <c:v>-0.98694166080000012</c:v>
              </c:pt>
              <c:pt idx="8">
                <c:v>-0.86576750506</c:v>
              </c:pt>
              <c:pt idx="9">
                <c:v>-0.66220183269999999</c:v>
              </c:pt>
              <c:pt idx="10">
                <c:v>-0.24260207779999998</c:v>
              </c:pt>
              <c:pt idx="11">
                <c:v>-0.56212659639999996</c:v>
              </c:pt>
              <c:pt idx="12">
                <c:v>-0.51363962710000011</c:v>
              </c:pt>
              <c:pt idx="13">
                <c:v>-0.31074986636000002</c:v>
              </c:pt>
              <c:pt idx="14">
                <c:v>-0.4575122137</c:v>
              </c:pt>
              <c:pt idx="15">
                <c:v>-0.26341673630000018</c:v>
              </c:pt>
              <c:pt idx="16">
                <c:v>-0.37121627809999991</c:v>
              </c:pt>
              <c:pt idx="17">
                <c:v>-0.13297893480000006</c:v>
              </c:pt>
              <c:pt idx="18">
                <c:v>-7.2199811300000083E-2</c:v>
              </c:pt>
              <c:pt idx="19">
                <c:v>-0.24005515259999988</c:v>
              </c:pt>
              <c:pt idx="20">
                <c:v>-0.26846443995000002</c:v>
              </c:pt>
              <c:pt idx="21">
                <c:v>-0.11309338169999988</c:v>
              </c:pt>
              <c:pt idx="22">
                <c:v>-0.16564319329999999</c:v>
              </c:pt>
              <c:pt idx="23">
                <c:v>-0.19844489360000001</c:v>
              </c:pt>
              <c:pt idx="24">
                <c:v>-0.16828384369999999</c:v>
              </c:pt>
              <c:pt idx="25">
                <c:v>-4.6411320299999975E-2</c:v>
              </c:pt>
              <c:pt idx="26">
                <c:v>-1.6020502799999864E-2</c:v>
              </c:pt>
              <c:pt idx="27">
                <c:v>-0.10864771379999996</c:v>
              </c:pt>
              <c:pt idx="28">
                <c:v>-0.18292628950000006</c:v>
              </c:pt>
              <c:pt idx="29">
                <c:v>3.2579940819999986E-2</c:v>
              </c:pt>
            </c:numLit>
          </c:val>
          <c:extLst>
            <c:ext xmlns:c16="http://schemas.microsoft.com/office/drawing/2014/chart" uri="{C3380CC4-5D6E-409C-BE32-E72D297353CC}">
              <c16:uniqueId val="{00000007-61F7-42AC-AEF4-CADAE9646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8367616"/>
        <c:axId val="188369152"/>
      </c:barChart>
      <c:catAx>
        <c:axId val="1883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369152"/>
        <c:crosses val="autoZero"/>
        <c:auto val="1"/>
        <c:lblAlgn val="ctr"/>
        <c:lblOffset val="100"/>
        <c:noMultiLvlLbl val="0"/>
      </c:catAx>
      <c:valAx>
        <c:axId val="18836915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836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1.3923906246308796E-2</c:v>
              </c:pt>
              <c:pt idx="1">
                <c:v>1.3670837920101042E-2</c:v>
              </c:pt>
              <c:pt idx="2">
                <c:v>-4.9230315976812307</c:v>
              </c:pt>
              <c:pt idx="3">
                <c:v>-4.6595032199037263</c:v>
              </c:pt>
              <c:pt idx="4">
                <c:v>-9.5051512866434962</c:v>
              </c:pt>
              <c:pt idx="5">
                <c:v>-18.038229375977437</c:v>
              </c:pt>
              <c:pt idx="6">
                <c:v>-14.049195711203339</c:v>
              </c:pt>
              <c:pt idx="7">
                <c:v>14.737663785337503</c:v>
              </c:pt>
              <c:pt idx="8">
                <c:v>5.9608142217943509</c:v>
              </c:pt>
              <c:pt idx="9">
                <c:v>14.403783662346427</c:v>
              </c:pt>
              <c:pt idx="10">
                <c:v>52.990550489049099</c:v>
              </c:pt>
              <c:pt idx="11">
                <c:v>70.316200979296354</c:v>
              </c:pt>
              <c:pt idx="12">
                <c:v>11.248881741918581</c:v>
              </c:pt>
              <c:pt idx="13">
                <c:v>58.87713506917737</c:v>
              </c:pt>
              <c:pt idx="14">
                <c:v>73.128895146025457</c:v>
              </c:pt>
              <c:pt idx="15">
                <c:v>86.968332839514687</c:v>
              </c:pt>
              <c:pt idx="16">
                <c:v>42.432122770418118</c:v>
              </c:pt>
              <c:pt idx="17">
                <c:v>39.447657679268332</c:v>
              </c:pt>
              <c:pt idx="18">
                <c:v>42.760274283330546</c:v>
              </c:pt>
              <c:pt idx="19">
                <c:v>26.595590928588308</c:v>
              </c:pt>
              <c:pt idx="20">
                <c:v>28.485509363389838</c:v>
              </c:pt>
              <c:pt idx="21">
                <c:v>27.094696525593463</c:v>
              </c:pt>
              <c:pt idx="22">
                <c:v>19.508278447382963</c:v>
              </c:pt>
              <c:pt idx="23">
                <c:v>-31.850076060324909</c:v>
              </c:pt>
              <c:pt idx="24">
                <c:v>-34.446507082946482</c:v>
              </c:pt>
              <c:pt idx="25">
                <c:v>-33.099866916045357</c:v>
              </c:pt>
              <c:pt idx="26">
                <c:v>-26.990731793820942</c:v>
              </c:pt>
              <c:pt idx="27">
                <c:v>-30.875210860512425</c:v>
              </c:pt>
              <c:pt idx="28">
                <c:v>-29.052998388267497</c:v>
              </c:pt>
              <c:pt idx="29">
                <c:v>-23.514666364153754</c:v>
              </c:pt>
            </c:numLit>
          </c:val>
          <c:extLst>
            <c:ext xmlns:c16="http://schemas.microsoft.com/office/drawing/2014/chart" uri="{C3380CC4-5D6E-409C-BE32-E72D297353CC}">
              <c16:uniqueId val="{00000000-7A14-4B49-94DB-F3B86DD9A8E0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3.4960343565573311</c:v>
              </c:pt>
              <c:pt idx="1">
                <c:v>3.300829796411648</c:v>
              </c:pt>
              <c:pt idx="2">
                <c:v>2.0521599533117758</c:v>
              </c:pt>
              <c:pt idx="3">
                <c:v>2.0350092905278103</c:v>
              </c:pt>
              <c:pt idx="4">
                <c:v>1.4853206228018898</c:v>
              </c:pt>
              <c:pt idx="5">
                <c:v>3.4967027094266427</c:v>
              </c:pt>
              <c:pt idx="6">
                <c:v>9.4342919954972118</c:v>
              </c:pt>
              <c:pt idx="7">
                <c:v>16.606631393441695</c:v>
              </c:pt>
              <c:pt idx="8">
                <c:v>2.1452357260077548</c:v>
              </c:pt>
              <c:pt idx="9">
                <c:v>5.1554055243956114</c:v>
              </c:pt>
              <c:pt idx="10">
                <c:v>7.5530353102677239</c:v>
              </c:pt>
              <c:pt idx="11">
                <c:v>15.801884031903189</c:v>
              </c:pt>
              <c:pt idx="12">
                <c:v>0.48605424912544493</c:v>
              </c:pt>
              <c:pt idx="13">
                <c:v>13.601467445871421</c:v>
              </c:pt>
              <c:pt idx="14">
                <c:v>13.294975642076309</c:v>
              </c:pt>
              <c:pt idx="15">
                <c:v>14.994960065934976</c:v>
              </c:pt>
              <c:pt idx="16">
                <c:v>3.3745746026855272</c:v>
              </c:pt>
              <c:pt idx="17">
                <c:v>2.7907797090227859</c:v>
              </c:pt>
              <c:pt idx="18">
                <c:v>4.379426758161344</c:v>
              </c:pt>
              <c:pt idx="19">
                <c:v>-3.8135321672165787</c:v>
              </c:pt>
              <c:pt idx="20">
                <c:v>-2.4570763282425787</c:v>
              </c:pt>
              <c:pt idx="21">
                <c:v>-1.7224326755505786</c:v>
              </c:pt>
              <c:pt idx="22">
                <c:v>-3.5960938986904694</c:v>
              </c:pt>
              <c:pt idx="23">
                <c:v>-18.041493907280483</c:v>
              </c:pt>
              <c:pt idx="24">
                <c:v>-18.417145772076594</c:v>
              </c:pt>
              <c:pt idx="25">
                <c:v>-17.314949972895135</c:v>
              </c:pt>
              <c:pt idx="26">
                <c:v>-15.811973141133649</c:v>
              </c:pt>
              <c:pt idx="27">
                <c:v>-15.726219325770614</c:v>
              </c:pt>
              <c:pt idx="28">
                <c:v>-14.676970638564683</c:v>
              </c:pt>
              <c:pt idx="29">
                <c:v>-13.114161922300411</c:v>
              </c:pt>
            </c:numLit>
          </c:val>
          <c:extLst>
            <c:ext xmlns:c16="http://schemas.microsoft.com/office/drawing/2014/chart" uri="{C3380CC4-5D6E-409C-BE32-E72D297353CC}">
              <c16:uniqueId val="{00000001-7A14-4B49-94DB-F3B86DD9A8E0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10.20386394418847</c:v>
              </c:pt>
              <c:pt idx="1">
                <c:v>-1.575300892955056</c:v>
              </c:pt>
              <c:pt idx="2">
                <c:v>4.614432564130766</c:v>
              </c:pt>
              <c:pt idx="3">
                <c:v>7.7774083214785605</c:v>
              </c:pt>
              <c:pt idx="4">
                <c:v>8.0640301034759432</c:v>
              </c:pt>
              <c:pt idx="5">
                <c:v>-35.675380280955324</c:v>
              </c:pt>
              <c:pt idx="6">
                <c:v>-43.837578319665226</c:v>
              </c:pt>
              <c:pt idx="7">
                <c:v>9.2032436724571198</c:v>
              </c:pt>
              <c:pt idx="8">
                <c:v>-18.37180005402206</c:v>
              </c:pt>
              <c:pt idx="9">
                <c:v>107.96012704906684</c:v>
              </c:pt>
              <c:pt idx="10">
                <c:v>-18.357979977755122</c:v>
              </c:pt>
              <c:pt idx="11">
                <c:v>58.058528479735742</c:v>
              </c:pt>
              <c:pt idx="12">
                <c:v>63.950432222505015</c:v>
              </c:pt>
              <c:pt idx="13">
                <c:v>60.077945482648147</c:v>
              </c:pt>
              <c:pt idx="14">
                <c:v>24.874748608554228</c:v>
              </c:pt>
              <c:pt idx="15">
                <c:v>97.780596669330066</c:v>
              </c:pt>
              <c:pt idx="16">
                <c:v>132.55899726659823</c:v>
              </c:pt>
              <c:pt idx="17">
                <c:v>85.948707439582904</c:v>
              </c:pt>
              <c:pt idx="18">
                <c:v>78.035225092794803</c:v>
              </c:pt>
              <c:pt idx="19">
                <c:v>76.961701051079785</c:v>
              </c:pt>
              <c:pt idx="20">
                <c:v>84.864911453755781</c:v>
              </c:pt>
              <c:pt idx="21">
                <c:v>131.81114240487022</c:v>
              </c:pt>
              <c:pt idx="22">
                <c:v>107.38358509675004</c:v>
              </c:pt>
              <c:pt idx="23">
                <c:v>188.27933123630021</c:v>
              </c:pt>
              <c:pt idx="24">
                <c:v>176.39341081327382</c:v>
              </c:pt>
              <c:pt idx="25">
                <c:v>143.1718192420052</c:v>
              </c:pt>
              <c:pt idx="26">
                <c:v>163.86352435683989</c:v>
              </c:pt>
              <c:pt idx="27">
                <c:v>108.65894901498973</c:v>
              </c:pt>
              <c:pt idx="28">
                <c:v>121.19210764818001</c:v>
              </c:pt>
              <c:pt idx="29">
                <c:v>147.30399205870015</c:v>
              </c:pt>
            </c:numLit>
          </c:val>
          <c:extLst>
            <c:ext xmlns:c16="http://schemas.microsoft.com/office/drawing/2014/chart" uri="{C3380CC4-5D6E-409C-BE32-E72D297353CC}">
              <c16:uniqueId val="{00000002-7A14-4B49-94DB-F3B86DD9A8E0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-0.71999906443102191</c:v>
              </c:pt>
              <c:pt idx="1">
                <c:v>0.37104880866115764</c:v>
              </c:pt>
              <c:pt idx="2">
                <c:v>0.28130037402445396</c:v>
              </c:pt>
              <c:pt idx="3">
                <c:v>7.5522633290006524E-2</c:v>
              </c:pt>
              <c:pt idx="4">
                <c:v>0.61674272183688572</c:v>
              </c:pt>
              <c:pt idx="5">
                <c:v>9.0187560190203158</c:v>
              </c:pt>
              <c:pt idx="6">
                <c:v>11.983163840897191</c:v>
              </c:pt>
              <c:pt idx="7">
                <c:v>0.72082195042673902</c:v>
              </c:pt>
              <c:pt idx="8">
                <c:v>9.7222362657596477</c:v>
              </c:pt>
              <c:pt idx="9">
                <c:v>12.870745201795444</c:v>
              </c:pt>
              <c:pt idx="10">
                <c:v>7.7992349936521919</c:v>
              </c:pt>
              <c:pt idx="11">
                <c:v>8.9010508153137948</c:v>
              </c:pt>
              <c:pt idx="12">
                <c:v>12.127752912499147</c:v>
              </c:pt>
              <c:pt idx="13">
                <c:v>9.0657729142116636</c:v>
              </c:pt>
              <c:pt idx="14">
                <c:v>7.041415303422923</c:v>
              </c:pt>
              <c:pt idx="15">
                <c:v>1.0437788488434308</c:v>
              </c:pt>
              <c:pt idx="16">
                <c:v>4.2445677060135836</c:v>
              </c:pt>
              <c:pt idx="17">
                <c:v>5.8399758886794757</c:v>
              </c:pt>
              <c:pt idx="18">
                <c:v>3.8355108322454612</c:v>
              </c:pt>
              <c:pt idx="19">
                <c:v>8.6827894122454836</c:v>
              </c:pt>
              <c:pt idx="20">
                <c:v>6.2663406101169699</c:v>
              </c:pt>
              <c:pt idx="21">
                <c:v>5.6284200195627818</c:v>
              </c:pt>
              <c:pt idx="22">
                <c:v>6.3685635505058258</c:v>
              </c:pt>
              <c:pt idx="23">
                <c:v>13.725091880596324</c:v>
              </c:pt>
              <c:pt idx="24">
                <c:v>14.467917406238058</c:v>
              </c:pt>
              <c:pt idx="25">
                <c:v>13.31726752988618</c:v>
              </c:pt>
              <c:pt idx="26">
                <c:v>11.51251639454145</c:v>
              </c:pt>
              <c:pt idx="27">
                <c:v>11.212386275217909</c:v>
              </c:pt>
              <c:pt idx="28">
                <c:v>10.06233639867466</c:v>
              </c:pt>
              <c:pt idx="29">
                <c:v>7.9670403413795441</c:v>
              </c:pt>
            </c:numLit>
          </c:val>
          <c:extLst>
            <c:ext xmlns:c16="http://schemas.microsoft.com/office/drawing/2014/chart" uri="{C3380CC4-5D6E-409C-BE32-E72D297353CC}">
              <c16:uniqueId val="{00000003-7A14-4B49-94DB-F3B86DD9A8E0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6.7837386090100155E-4</c:v>
              </c:pt>
              <c:pt idx="1">
                <c:v>6.7803195417278739E-4</c:v>
              </c:pt>
              <c:pt idx="2">
                <c:v>8.0958708802843162E-4</c:v>
              </c:pt>
              <c:pt idx="3">
                <c:v>7.9344725124577957E-4</c:v>
              </c:pt>
              <c:pt idx="4">
                <c:v>7.8273682778785922E-4</c:v>
              </c:pt>
              <c:pt idx="5">
                <c:v>7.8038127770746176E-4</c:v>
              </c:pt>
              <c:pt idx="6">
                <c:v>8.7498290844078522E-4</c:v>
              </c:pt>
              <c:pt idx="7">
                <c:v>8.6358042079116805E-4</c:v>
              </c:pt>
              <c:pt idx="8">
                <c:v>8.2015730722855462E-4</c:v>
              </c:pt>
              <c:pt idx="9">
                <c:v>2.9943896620154504</c:v>
              </c:pt>
              <c:pt idx="10">
                <c:v>2.8276264262494486</c:v>
              </c:pt>
              <c:pt idx="11">
                <c:v>5.53274304154845</c:v>
              </c:pt>
              <c:pt idx="12">
                <c:v>2.3121908447139941</c:v>
              </c:pt>
              <c:pt idx="13">
                <c:v>7.9895212524533221</c:v>
              </c:pt>
              <c:pt idx="14">
                <c:v>8.568423658971291</c:v>
              </c:pt>
              <c:pt idx="15">
                <c:v>10.644786321654124</c:v>
              </c:pt>
              <c:pt idx="16">
                <c:v>7.6257229790670351</c:v>
              </c:pt>
              <c:pt idx="17">
                <c:v>8.534410606064597</c:v>
              </c:pt>
              <c:pt idx="18">
                <c:v>8.0493910445424035</c:v>
              </c:pt>
              <c:pt idx="19">
                <c:v>3.1042125079356424</c:v>
              </c:pt>
              <c:pt idx="20">
                <c:v>4.0677258657063504</c:v>
              </c:pt>
              <c:pt idx="21">
                <c:v>6.5803630455482391</c:v>
              </c:pt>
              <c:pt idx="22">
                <c:v>1.9772465748528418</c:v>
              </c:pt>
              <c:pt idx="23">
                <c:v>-5.1630288012463836</c:v>
              </c:pt>
              <c:pt idx="24">
                <c:v>-5.9032747709275384</c:v>
              </c:pt>
              <c:pt idx="25">
                <c:v>-5.3519249182764099</c:v>
              </c:pt>
              <c:pt idx="26">
                <c:v>-5.0541403374729867</c:v>
              </c:pt>
              <c:pt idx="27">
                <c:v>-4.7859635282970743</c:v>
              </c:pt>
              <c:pt idx="28">
                <c:v>-3.6741972749287015</c:v>
              </c:pt>
              <c:pt idx="29">
                <c:v>-3.1737001288487363</c:v>
              </c:pt>
            </c:numLit>
          </c:val>
          <c:extLst>
            <c:ext xmlns:c16="http://schemas.microsoft.com/office/drawing/2014/chart" uri="{C3380CC4-5D6E-409C-BE32-E72D297353CC}">
              <c16:uniqueId val="{00000004-7A14-4B49-94DB-F3B86DD9A8E0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3.4315810199999977E-3</c:v>
              </c:pt>
              <c:pt idx="1">
                <c:v>3.4101094780000026E-3</c:v>
              </c:pt>
              <c:pt idx="2">
                <c:v>-0.39405939780899857</c:v>
              </c:pt>
              <c:pt idx="3">
                <c:v>3.4028784730004702E-3</c:v>
              </c:pt>
              <c:pt idx="4">
                <c:v>-2.2983212870000002E-2</c:v>
              </c:pt>
              <c:pt idx="5">
                <c:v>11.638315211662032</c:v>
              </c:pt>
              <c:pt idx="6">
                <c:v>17.108562362905001</c:v>
              </c:pt>
              <c:pt idx="7">
                <c:v>-6.6888643600000082E-3</c:v>
              </c:pt>
              <c:pt idx="8">
                <c:v>3.2788241100000027E-3</c:v>
              </c:pt>
              <c:pt idx="9">
                <c:v>3.3498431430000006E-3</c:v>
              </c:pt>
              <c:pt idx="10">
                <c:v>8.5147833222419997</c:v>
              </c:pt>
              <c:pt idx="11">
                <c:v>2.5895751891000001E-2</c:v>
              </c:pt>
              <c:pt idx="12">
                <c:v>-3.526865420999995E-3</c:v>
              </c:pt>
              <c:pt idx="13">
                <c:v>0.85007264296900154</c:v>
              </c:pt>
              <c:pt idx="14">
                <c:v>2.8278917860529988</c:v>
              </c:pt>
              <c:pt idx="15">
                <c:v>1.1280501546650079</c:v>
              </c:pt>
              <c:pt idx="16">
                <c:v>-2.2065386775000195E-2</c:v>
              </c:pt>
              <c:pt idx="17">
                <c:v>1.3164396397960001</c:v>
              </c:pt>
              <c:pt idx="18">
                <c:v>1.726088628876</c:v>
              </c:pt>
              <c:pt idx="19">
                <c:v>-8.6602626232349955</c:v>
              </c:pt>
              <c:pt idx="20">
                <c:v>0.34150344616899986</c:v>
              </c:pt>
              <c:pt idx="21">
                <c:v>-5.6421804630470014</c:v>
              </c:pt>
              <c:pt idx="22">
                <c:v>-0.13352376443900305</c:v>
              </c:pt>
              <c:pt idx="23">
                <c:v>-0.43862219803100189</c:v>
              </c:pt>
              <c:pt idx="24">
                <c:v>3.0994607339999967E-3</c:v>
              </c:pt>
              <c:pt idx="25">
                <c:v>0.39929439532000277</c:v>
              </c:pt>
              <c:pt idx="26">
                <c:v>2.0301795423050004</c:v>
              </c:pt>
              <c:pt idx="27">
                <c:v>-6.1489893099953008E-4</c:v>
              </c:pt>
              <c:pt idx="28">
                <c:v>1.0538340301000426E-2</c:v>
              </c:pt>
              <c:pt idx="29">
                <c:v>0.60598588477600046</c:v>
              </c:pt>
            </c:numLit>
          </c:val>
          <c:extLst>
            <c:ext xmlns:c16="http://schemas.microsoft.com/office/drawing/2014/chart" uri="{C3380CC4-5D6E-409C-BE32-E72D297353CC}">
              <c16:uniqueId val="{00000005-7A14-4B49-94DB-F3B86DD9A8E0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-2.0966329390277139</c:v>
              </c:pt>
              <c:pt idx="1">
                <c:v>7.3892719920206663E-5</c:v>
              </c:pt>
              <c:pt idx="2">
                <c:v>2.5347375605181939E-4</c:v>
              </c:pt>
              <c:pt idx="3">
                <c:v>-8.3655624780639926E-2</c:v>
              </c:pt>
              <c:pt idx="4">
                <c:v>-4.0963578061144936</c:v>
              </c:pt>
              <c:pt idx="5">
                <c:v>7.8943418560168936</c:v>
              </c:pt>
              <c:pt idx="6">
                <c:v>-5.5021422895222427</c:v>
              </c:pt>
              <c:pt idx="7">
                <c:v>-1.3853365981205039</c:v>
              </c:pt>
              <c:pt idx="8">
                <c:v>13.687654449905239</c:v>
              </c:pt>
              <c:pt idx="9">
                <c:v>-13.968277707878759</c:v>
              </c:pt>
              <c:pt idx="10">
                <c:v>0.61325081234940626</c:v>
              </c:pt>
              <c:pt idx="11">
                <c:v>0.96952049397603379</c:v>
              </c:pt>
              <c:pt idx="12">
                <c:v>-1.0068428966441005</c:v>
              </c:pt>
              <c:pt idx="13">
                <c:v>-1.5608275721280265</c:v>
              </c:pt>
              <c:pt idx="14">
                <c:v>13.497932053314877</c:v>
              </c:pt>
              <c:pt idx="15">
                <c:v>-12.102668957006287</c:v>
              </c:pt>
              <c:pt idx="16">
                <c:v>3.3330811480558609E-4</c:v>
              </c:pt>
              <c:pt idx="17">
                <c:v>1.4086844148956299E-6</c:v>
              </c:pt>
              <c:pt idx="18">
                <c:v>1.2660684522773423E-6</c:v>
              </c:pt>
              <c:pt idx="19">
                <c:v>3.3058934194055254E-6</c:v>
              </c:pt>
              <c:pt idx="20">
                <c:v>-0.46616006635826468</c:v>
              </c:pt>
              <c:pt idx="21">
                <c:v>1.2432851283784826E-7</c:v>
              </c:pt>
              <c:pt idx="22">
                <c:v>1.7544188182482145E-7</c:v>
              </c:pt>
              <c:pt idx="23">
                <c:v>4.6049461763681222E-7</c:v>
              </c:pt>
              <c:pt idx="24">
                <c:v>3.0682308970379169E-6</c:v>
              </c:pt>
              <c:pt idx="25">
                <c:v>3.1937887910714395E-7</c:v>
              </c:pt>
              <c:pt idx="26">
                <c:v>5.0577957329094058E-7</c:v>
              </c:pt>
              <c:pt idx="27">
                <c:v>1.7682560589388188E-7</c:v>
              </c:pt>
              <c:pt idx="28">
                <c:v>1.6076990931649142E-6</c:v>
              </c:pt>
              <c:pt idx="29">
                <c:v>1.2056899760136273E-7</c:v>
              </c:pt>
            </c:numLit>
          </c:val>
          <c:extLst>
            <c:ext xmlns:c16="http://schemas.microsoft.com/office/drawing/2014/chart" uri="{C3380CC4-5D6E-409C-BE32-E72D297353CC}">
              <c16:uniqueId val="{00000006-7A14-4B49-94DB-F3B86DD9A8E0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1.3872700439999996E-2</c:v>
              </c:pt>
              <c:pt idx="1">
                <c:v>1.526671880399999E-2</c:v>
              </c:pt>
              <c:pt idx="2">
                <c:v>1.9652137353000088E-2</c:v>
              </c:pt>
              <c:pt idx="3">
                <c:v>2.4679009730999901E-2</c:v>
              </c:pt>
              <c:pt idx="4">
                <c:v>2.259810455400002E-2</c:v>
              </c:pt>
              <c:pt idx="5">
                <c:v>-0.246497413119</c:v>
              </c:pt>
              <c:pt idx="6">
                <c:v>-0.76733653180999983</c:v>
              </c:pt>
              <c:pt idx="7">
                <c:v>-0.39819942355900007</c:v>
              </c:pt>
              <c:pt idx="8">
                <c:v>-0.46992190014599994</c:v>
              </c:pt>
              <c:pt idx="9">
                <c:v>-0.25669248496399999</c:v>
              </c:pt>
              <c:pt idx="10">
                <c:v>-0.49544327462199994</c:v>
              </c:pt>
              <c:pt idx="11">
                <c:v>-0.49018830558000009</c:v>
              </c:pt>
              <c:pt idx="12">
                <c:v>-0.51977357755700004</c:v>
              </c:pt>
              <c:pt idx="13">
                <c:v>-0.38505756942000002</c:v>
              </c:pt>
              <c:pt idx="14">
                <c:v>-0.51322506624399988</c:v>
              </c:pt>
              <c:pt idx="15">
                <c:v>-0.38481627596000006</c:v>
              </c:pt>
              <c:pt idx="16">
                <c:v>-0.39250131234699998</c:v>
              </c:pt>
              <c:pt idx="17">
                <c:v>-0.41158010107000004</c:v>
              </c:pt>
              <c:pt idx="18">
                <c:v>-0.29942951561999998</c:v>
              </c:pt>
              <c:pt idx="19">
                <c:v>-0.40494373029999997</c:v>
              </c:pt>
              <c:pt idx="20">
                <c:v>-0.36983268956899995</c:v>
              </c:pt>
              <c:pt idx="21">
                <c:v>-0.22559437800600002</c:v>
              </c:pt>
              <c:pt idx="22">
                <c:v>-0.306018440718</c:v>
              </c:pt>
              <c:pt idx="23">
                <c:v>-0.25264904665499999</c:v>
              </c:pt>
              <c:pt idx="24">
                <c:v>-0.28084659006200002</c:v>
              </c:pt>
              <c:pt idx="25">
                <c:v>-0.20497549882400007</c:v>
              </c:pt>
              <c:pt idx="26">
                <c:v>-0.1371333968</c:v>
              </c:pt>
              <c:pt idx="27">
                <c:v>-0.21894646998800005</c:v>
              </c:pt>
              <c:pt idx="28">
                <c:v>-0.11902283148499998</c:v>
              </c:pt>
              <c:pt idx="29">
                <c:v>-2.1096202257999921E-2</c:v>
              </c:pt>
            </c:numLit>
          </c:val>
          <c:extLst>
            <c:ext xmlns:c16="http://schemas.microsoft.com/office/drawing/2014/chart" uri="{C3380CC4-5D6E-409C-BE32-E72D297353CC}">
              <c16:uniqueId val="{00000007-7A14-4B49-94DB-F3B86DD9A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489744"/>
        <c:axId val="1812499536"/>
      </c:barChart>
      <c:catAx>
        <c:axId val="181248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2499536"/>
        <c:crosses val="autoZero"/>
        <c:auto val="1"/>
        <c:lblAlgn val="ctr"/>
        <c:lblOffset val="100"/>
        <c:noMultiLvlLbl val="0"/>
      </c:catAx>
      <c:valAx>
        <c:axId val="181249953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248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4.5544610929988058E-3</c:v>
              </c:pt>
              <c:pt idx="1">
                <c:v>4.5765348733490287E-3</c:v>
              </c:pt>
              <c:pt idx="2">
                <c:v>-6.317392550742909</c:v>
              </c:pt>
              <c:pt idx="3">
                <c:v>-5.9807376871796976</c:v>
              </c:pt>
              <c:pt idx="4">
                <c:v>-9.7382271205361803</c:v>
              </c:pt>
              <c:pt idx="5">
                <c:v>-20.906033198452633</c:v>
              </c:pt>
              <c:pt idx="6">
                <c:v>-16.815854924826255</c:v>
              </c:pt>
              <c:pt idx="7">
                <c:v>-16.579257739097756</c:v>
              </c:pt>
              <c:pt idx="8">
                <c:v>-15.613078501917897</c:v>
              </c:pt>
              <c:pt idx="9">
                <c:v>8.1626687110569378</c:v>
              </c:pt>
              <c:pt idx="10">
                <c:v>47.096192034871194</c:v>
              </c:pt>
              <c:pt idx="11">
                <c:v>44.360347246236699</c:v>
              </c:pt>
              <c:pt idx="12">
                <c:v>6.5804953476121</c:v>
              </c:pt>
              <c:pt idx="13">
                <c:v>58.876277746931578</c:v>
              </c:pt>
              <c:pt idx="14">
                <c:v>83.428107189065827</c:v>
              </c:pt>
              <c:pt idx="15">
                <c:v>101.98660909421574</c:v>
              </c:pt>
              <c:pt idx="16">
                <c:v>59.983943911063761</c:v>
              </c:pt>
              <c:pt idx="17">
                <c:v>50.973093696494516</c:v>
              </c:pt>
              <c:pt idx="18">
                <c:v>45.559394594598871</c:v>
              </c:pt>
              <c:pt idx="19">
                <c:v>27.40387660268766</c:v>
              </c:pt>
              <c:pt idx="20">
                <c:v>29.245833247887049</c:v>
              </c:pt>
              <c:pt idx="21">
                <c:v>30.377374311938411</c:v>
              </c:pt>
              <c:pt idx="22">
                <c:v>21.006610842127884</c:v>
              </c:pt>
              <c:pt idx="23">
                <c:v>-38.622291227873802</c:v>
              </c:pt>
              <c:pt idx="24">
                <c:v>-43.265501741698472</c:v>
              </c:pt>
              <c:pt idx="25">
                <c:v>-42.410114064141908</c:v>
              </c:pt>
              <c:pt idx="26">
                <c:v>-36.614848831264453</c:v>
              </c:pt>
              <c:pt idx="27">
                <c:v>-40.820181070661647</c:v>
              </c:pt>
              <c:pt idx="28">
                <c:v>-39.550550346715909</c:v>
              </c:pt>
              <c:pt idx="29">
                <c:v>-33.962691778782983</c:v>
              </c:pt>
            </c:numLit>
          </c:val>
          <c:extLst>
            <c:ext xmlns:c16="http://schemas.microsoft.com/office/drawing/2014/chart" uri="{C3380CC4-5D6E-409C-BE32-E72D297353CC}">
              <c16:uniqueId val="{00000000-EC37-4BA5-AE9D-D9DFB2E917C7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3.2997414171759516</c:v>
              </c:pt>
              <c:pt idx="1">
                <c:v>3.1156526481637883</c:v>
              </c:pt>
              <c:pt idx="2">
                <c:v>1.5167665758801441</c:v>
              </c:pt>
              <c:pt idx="3">
                <c:v>1.6860559056847038</c:v>
              </c:pt>
              <c:pt idx="4">
                <c:v>0.45346059214732648</c:v>
              </c:pt>
              <c:pt idx="5">
                <c:v>-6.028495224314824</c:v>
              </c:pt>
              <c:pt idx="6">
                <c:v>-4.7058263463886263</c:v>
              </c:pt>
              <c:pt idx="7">
                <c:v>-4.3666767983121773</c:v>
              </c:pt>
              <c:pt idx="8">
                <c:v>-1.3115737066004982</c:v>
              </c:pt>
              <c:pt idx="9">
                <c:v>2.1683167732117212</c:v>
              </c:pt>
              <c:pt idx="10">
                <c:v>4.7331100374448809</c:v>
              </c:pt>
              <c:pt idx="11">
                <c:v>9.4346742119196563</c:v>
              </c:pt>
              <c:pt idx="12">
                <c:v>-1.1599873594624199</c:v>
              </c:pt>
              <c:pt idx="13">
                <c:v>12.743861602899585</c:v>
              </c:pt>
              <c:pt idx="14">
                <c:v>15.485298068164042</c:v>
              </c:pt>
              <c:pt idx="15">
                <c:v>17.272349842228891</c:v>
              </c:pt>
              <c:pt idx="16">
                <c:v>6.468444715434515</c:v>
              </c:pt>
              <c:pt idx="17">
                <c:v>4.735365315065394</c:v>
              </c:pt>
              <c:pt idx="18">
                <c:v>3.9709954513104435</c:v>
              </c:pt>
              <c:pt idx="19">
                <c:v>-4.7890677353518072</c:v>
              </c:pt>
              <c:pt idx="20">
                <c:v>-3.3581238054023288</c:v>
              </c:pt>
              <c:pt idx="21">
                <c:v>-2.0575419148918854</c:v>
              </c:pt>
              <c:pt idx="22">
                <c:v>-4.4218634610739969</c:v>
              </c:pt>
              <c:pt idx="23">
                <c:v>-21.642845313113583</c:v>
              </c:pt>
              <c:pt idx="24">
                <c:v>-22.419866244168304</c:v>
              </c:pt>
              <c:pt idx="25">
                <c:v>-21.26389615212787</c:v>
              </c:pt>
              <c:pt idx="26">
                <c:v>-19.744738807488091</c:v>
              </c:pt>
              <c:pt idx="27">
                <c:v>-19.746690437823929</c:v>
              </c:pt>
              <c:pt idx="28">
                <c:v>-18.88842096869314</c:v>
              </c:pt>
              <c:pt idx="29">
                <c:v>-17.236936105988377</c:v>
              </c:pt>
            </c:numLit>
          </c:val>
          <c:extLst>
            <c:ext xmlns:c16="http://schemas.microsoft.com/office/drawing/2014/chart" uri="{C3380CC4-5D6E-409C-BE32-E72D297353CC}">
              <c16:uniqueId val="{00000001-EC37-4BA5-AE9D-D9DFB2E917C7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10.41834056586913</c:v>
              </c:pt>
              <c:pt idx="1">
                <c:v>-1.9329765187981138</c:v>
              </c:pt>
              <c:pt idx="2">
                <c:v>6.574478005009496</c:v>
              </c:pt>
              <c:pt idx="3">
                <c:v>8.495629311313678</c:v>
              </c:pt>
              <c:pt idx="4">
                <c:v>8.7566351108471281</c:v>
              </c:pt>
              <c:pt idx="5">
                <c:v>-12.790741477865595</c:v>
              </c:pt>
              <c:pt idx="6">
                <c:v>-37.854640784919411</c:v>
              </c:pt>
              <c:pt idx="7">
                <c:v>-2.9860614872404767</c:v>
              </c:pt>
              <c:pt idx="8">
                <c:v>19.673771810480048</c:v>
              </c:pt>
              <c:pt idx="9">
                <c:v>98.077972326485906</c:v>
              </c:pt>
              <c:pt idx="10">
                <c:v>-20.07835401512034</c:v>
              </c:pt>
              <c:pt idx="11">
                <c:v>42.029911614569528</c:v>
              </c:pt>
              <c:pt idx="12">
                <c:v>71.691625476483978</c:v>
              </c:pt>
              <c:pt idx="13">
                <c:v>64.415363903574871</c:v>
              </c:pt>
              <c:pt idx="14">
                <c:v>26.09276142480951</c:v>
              </c:pt>
              <c:pt idx="15">
                <c:v>101.17461293983024</c:v>
              </c:pt>
              <c:pt idx="16">
                <c:v>136.77657214974988</c:v>
              </c:pt>
              <c:pt idx="17">
                <c:v>83.114460927926075</c:v>
              </c:pt>
              <c:pt idx="18">
                <c:v>90.507644419689768</c:v>
              </c:pt>
              <c:pt idx="19">
                <c:v>94.383306462549967</c:v>
              </c:pt>
              <c:pt idx="20">
                <c:v>103.28827370361989</c:v>
              </c:pt>
              <c:pt idx="21">
                <c:v>139.99659638442029</c:v>
              </c:pt>
              <c:pt idx="22">
                <c:v>111.62706917846003</c:v>
              </c:pt>
              <c:pt idx="23">
                <c:v>214.4158650853102</c:v>
              </c:pt>
              <c:pt idx="24">
                <c:v>194.93773958127008</c:v>
              </c:pt>
              <c:pt idx="25">
                <c:v>172.13271547007503</c:v>
              </c:pt>
              <c:pt idx="26">
                <c:v>188.18891398608997</c:v>
              </c:pt>
              <c:pt idx="27">
                <c:v>132.45335047955996</c:v>
              </c:pt>
              <c:pt idx="28">
                <c:v>152.54179294063999</c:v>
              </c:pt>
              <c:pt idx="29">
                <c:v>171.44026607194007</c:v>
              </c:pt>
            </c:numLit>
          </c:val>
          <c:extLst>
            <c:ext xmlns:c16="http://schemas.microsoft.com/office/drawing/2014/chart" uri="{C3380CC4-5D6E-409C-BE32-E72D297353CC}">
              <c16:uniqueId val="{00000002-EC37-4BA5-AE9D-D9DFB2E917C7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-0.74486805269452816</c:v>
              </c:pt>
              <c:pt idx="1">
                <c:v>0.38419447673015839</c:v>
              </c:pt>
              <c:pt idx="2">
                <c:v>0.39703177491139741</c:v>
              </c:pt>
              <c:pt idx="3">
                <c:v>0.16216435560090758</c:v>
              </c:pt>
              <c:pt idx="4">
                <c:v>0.58529199498195794</c:v>
              </c:pt>
              <c:pt idx="5">
                <c:v>6.9825005419138506</c:v>
              </c:pt>
              <c:pt idx="6">
                <c:v>10.188633320078338</c:v>
              </c:pt>
              <c:pt idx="7">
                <c:v>4.9945174300022472</c:v>
              </c:pt>
              <c:pt idx="8">
                <c:v>7.5188088900321191</c:v>
              </c:pt>
              <c:pt idx="9">
                <c:v>12.146024746453236</c:v>
              </c:pt>
              <c:pt idx="10">
                <c:v>7.2533274795468969</c:v>
              </c:pt>
              <c:pt idx="11">
                <c:v>9.1663007071786069</c:v>
              </c:pt>
              <c:pt idx="12">
                <c:v>12.449848802612109</c:v>
              </c:pt>
              <c:pt idx="13">
                <c:v>8.6650717289189743</c:v>
              </c:pt>
              <c:pt idx="14">
                <c:v>6.7691367836807217</c:v>
              </c:pt>
              <c:pt idx="15">
                <c:v>-0.96223633829202981</c:v>
              </c:pt>
              <c:pt idx="16">
                <c:v>1.872198513781882</c:v>
              </c:pt>
              <c:pt idx="17">
                <c:v>5.1132923804354959</c:v>
              </c:pt>
              <c:pt idx="18">
                <c:v>3.4817667493284716</c:v>
              </c:pt>
              <c:pt idx="19">
                <c:v>8.6502454300392628</c:v>
              </c:pt>
              <c:pt idx="20">
                <c:v>6.2882657486474614</c:v>
              </c:pt>
              <c:pt idx="21">
                <c:v>5.876209136923876</c:v>
              </c:pt>
              <c:pt idx="22">
                <c:v>6.4992287594969014</c:v>
              </c:pt>
              <c:pt idx="23">
                <c:v>16.049422547481555</c:v>
              </c:pt>
              <c:pt idx="24">
                <c:v>16.77359643983263</c:v>
              </c:pt>
              <c:pt idx="25">
                <c:v>15.585893402325212</c:v>
              </c:pt>
              <c:pt idx="26">
                <c:v>13.9366139235145</c:v>
              </c:pt>
              <c:pt idx="27">
                <c:v>13.541116190489987</c:v>
              </c:pt>
              <c:pt idx="28">
                <c:v>12.298186077428568</c:v>
              </c:pt>
              <c:pt idx="29">
                <c:v>10.533553262602169</c:v>
              </c:pt>
            </c:numLit>
          </c:val>
          <c:extLst>
            <c:ext xmlns:c16="http://schemas.microsoft.com/office/drawing/2014/chart" uri="{C3380CC4-5D6E-409C-BE32-E72D297353CC}">
              <c16:uniqueId val="{00000003-EC37-4BA5-AE9D-D9DFB2E917C7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2.5559555481286921E-4</c:v>
              </c:pt>
              <c:pt idx="1">
                <c:v>2.6610704889851828E-4</c:v>
              </c:pt>
              <c:pt idx="2">
                <c:v>3.0292423619407514E-4</c:v>
              </c:pt>
              <c:pt idx="3">
                <c:v>2.9784514919566486E-4</c:v>
              </c:pt>
              <c:pt idx="4">
                <c:v>2.875035007578288E-4</c:v>
              </c:pt>
              <c:pt idx="5">
                <c:v>2.7952740308845423E-4</c:v>
              </c:pt>
              <c:pt idx="6">
                <c:v>2.4665657352483552E-4</c:v>
              </c:pt>
              <c:pt idx="7">
                <c:v>2.379635542736438E-4</c:v>
              </c:pt>
              <c:pt idx="8">
                <c:v>2.2875140125331651E-4</c:v>
              </c:pt>
              <c:pt idx="9">
                <c:v>1.5328333784371999</c:v>
              </c:pt>
              <c:pt idx="10">
                <c:v>1.4474912399227229</c:v>
              </c:pt>
              <c:pt idx="11">
                <c:v>3.2945915924700326</c:v>
              </c:pt>
              <c:pt idx="12">
                <c:v>1.3754733667260979</c:v>
              </c:pt>
              <c:pt idx="13">
                <c:v>7.4861179385994276</c:v>
              </c:pt>
              <c:pt idx="14">
                <c:v>9.480998660734052</c:v>
              </c:pt>
              <c:pt idx="15">
                <c:v>15.086736172559682</c:v>
              </c:pt>
              <c:pt idx="16">
                <c:v>9.6120502895921334</c:v>
              </c:pt>
              <c:pt idx="17">
                <c:v>10.193554669691366</c:v>
              </c:pt>
              <c:pt idx="18">
                <c:v>9.950552669146532</c:v>
              </c:pt>
              <c:pt idx="19">
                <c:v>5.7110445490031481</c:v>
              </c:pt>
              <c:pt idx="20">
                <c:v>6.5223438708295731</c:v>
              </c:pt>
              <c:pt idx="21">
                <c:v>9.3262250457297711</c:v>
              </c:pt>
              <c:pt idx="22">
                <c:v>3.4839277796024675</c:v>
              </c:pt>
              <c:pt idx="23">
                <c:v>-6.4551495357977444</c:v>
              </c:pt>
              <c:pt idx="24">
                <c:v>-7.5931818378873572</c:v>
              </c:pt>
              <c:pt idx="25">
                <c:v>-6.9434808881715924</c:v>
              </c:pt>
              <c:pt idx="26">
                <c:v>-6.558016894747567</c:v>
              </c:pt>
              <c:pt idx="27">
                <c:v>-6.2104512890218615</c:v>
              </c:pt>
              <c:pt idx="28">
                <c:v>-5.3283560487662101</c:v>
              </c:pt>
              <c:pt idx="29">
                <c:v>-4.8313523116911199</c:v>
              </c:pt>
            </c:numLit>
          </c:val>
          <c:extLst>
            <c:ext xmlns:c16="http://schemas.microsoft.com/office/drawing/2014/chart" uri="{C3380CC4-5D6E-409C-BE32-E72D297353CC}">
              <c16:uniqueId val="{00000004-EC37-4BA5-AE9D-D9DFB2E917C7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1.2942143800000055E-3</c:v>
              </c:pt>
              <c:pt idx="1">
                <c:v>1.2876939899999999E-3</c:v>
              </c:pt>
              <c:pt idx="2">
                <c:v>-0.33175351722999125</c:v>
              </c:pt>
              <c:pt idx="3">
                <c:v>1.53575912999937E-3</c:v>
              </c:pt>
              <c:pt idx="4">
                <c:v>1.2647908700000035E-3</c:v>
              </c:pt>
              <c:pt idx="5">
                <c:v>10.946471122010024</c:v>
              </c:pt>
              <c:pt idx="6">
                <c:v>1.0567624652899958</c:v>
              </c:pt>
              <c:pt idx="7">
                <c:v>1.136400919999999E-3</c:v>
              </c:pt>
              <c:pt idx="8">
                <c:v>1.1530375900000037E-3</c:v>
              </c:pt>
              <c:pt idx="9">
                <c:v>1.1844556199999993E-3</c:v>
              </c:pt>
              <c:pt idx="10">
                <c:v>8.4808151598299997</c:v>
              </c:pt>
              <c:pt idx="11">
                <c:v>2.4388942010000005E-2</c:v>
              </c:pt>
              <c:pt idx="12">
                <c:v>-8.5242890000000043E-5</c:v>
              </c:pt>
              <c:pt idx="13">
                <c:v>1.0123726892700025</c:v>
              </c:pt>
              <c:pt idx="14">
                <c:v>2.8398152357099988</c:v>
              </c:pt>
              <c:pt idx="15">
                <c:v>1.8701572927900081</c:v>
              </c:pt>
              <c:pt idx="16">
                <c:v>-3.8266419320000244E-2</c:v>
              </c:pt>
              <c:pt idx="17">
                <c:v>1.437942651390002</c:v>
              </c:pt>
              <c:pt idx="18">
                <c:v>1.5622891027000003</c:v>
              </c:pt>
              <c:pt idx="19">
                <c:v>-8.4196591836700101</c:v>
              </c:pt>
              <c:pt idx="20">
                <c:v>0.35839545924999983</c:v>
              </c:pt>
              <c:pt idx="21">
                <c:v>-6.691534102159995</c:v>
              </c:pt>
              <c:pt idx="22">
                <c:v>-0.13218012648000066</c:v>
              </c:pt>
              <c:pt idx="23">
                <c:v>-6.2519137100000677E-2</c:v>
              </c:pt>
              <c:pt idx="24">
                <c:v>1.0131139599999965E-3</c:v>
              </c:pt>
              <c:pt idx="25">
                <c:v>0.42207197100000027</c:v>
              </c:pt>
              <c:pt idx="26">
                <c:v>2.3967881270700002</c:v>
              </c:pt>
              <c:pt idx="27">
                <c:v>-3.2125883880000927E-2</c:v>
              </c:pt>
              <c:pt idx="28">
                <c:v>-8.6642205600000466E-3</c:v>
              </c:pt>
              <c:pt idx="29">
                <c:v>0.71401214653000444</c:v>
              </c:pt>
            </c:numLit>
          </c:val>
          <c:extLst>
            <c:ext xmlns:c16="http://schemas.microsoft.com/office/drawing/2014/chart" uri="{C3380CC4-5D6E-409C-BE32-E72D297353CC}">
              <c16:uniqueId val="{00000005-EC37-4BA5-AE9D-D9DFB2E917C7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0.49875007737641397</c:v>
              </c:pt>
              <c:pt idx="1">
                <c:v>6.4790527429585908E-5</c:v>
              </c:pt>
              <c:pt idx="2">
                <c:v>2.7908925443820016E-4</c:v>
              </c:pt>
              <c:pt idx="3">
                <c:v>-0.2317261581365031</c:v>
              </c:pt>
              <c:pt idx="4">
                <c:v>-2.242318347409622E-4</c:v>
              </c:pt>
              <c:pt idx="5">
                <c:v>2.0797317804836197</c:v>
              </c:pt>
              <c:pt idx="6">
                <c:v>-0.85368755236678862</c:v>
              </c:pt>
              <c:pt idx="7">
                <c:v>-0.30513827992738918</c:v>
              </c:pt>
              <c:pt idx="8">
                <c:v>-0.14602802379755531</c:v>
              </c:pt>
              <c:pt idx="9">
                <c:v>0.83772987010592814</c:v>
              </c:pt>
              <c:pt idx="10">
                <c:v>0.61325954873276289</c:v>
              </c:pt>
              <c:pt idx="11">
                <c:v>3.0899949031680474E-2</c:v>
              </c:pt>
              <c:pt idx="12">
                <c:v>-0.60187828483930439</c:v>
              </c:pt>
              <c:pt idx="13">
                <c:v>-1.0375712945684299</c:v>
              </c:pt>
              <c:pt idx="14">
                <c:v>16.06455379838485</c:v>
              </c:pt>
              <c:pt idx="15">
                <c:v>-15.141099451793568</c:v>
              </c:pt>
              <c:pt idx="16">
                <c:v>1.6175057493228451E-4</c:v>
              </c:pt>
              <c:pt idx="17">
                <c:v>9.3624188388433821E-7</c:v>
              </c:pt>
              <c:pt idx="18">
                <c:v>4.5753512724700699E-7</c:v>
              </c:pt>
              <c:pt idx="19">
                <c:v>2.0148656296373649E-6</c:v>
              </c:pt>
              <c:pt idx="20">
                <c:v>-5.4054022720589261E-7</c:v>
              </c:pt>
              <c:pt idx="21">
                <c:v>1.4355429166117855E-7</c:v>
              </c:pt>
              <c:pt idx="22">
                <c:v>-4.3685668116588112E-7</c:v>
              </c:pt>
              <c:pt idx="23">
                <c:v>2.9311785206910175E-7</c:v>
              </c:pt>
              <c:pt idx="24">
                <c:v>-0.25332434650855795</c:v>
              </c:pt>
              <c:pt idx="25">
                <c:v>-6.045740211363075E-7</c:v>
              </c:pt>
              <c:pt idx="26">
                <c:v>3.0900941178353456E-7</c:v>
              </c:pt>
              <c:pt idx="27">
                <c:v>-1.9608725052056383E-7</c:v>
              </c:pt>
              <c:pt idx="28">
                <c:v>-2.9476762134127835E-5</c:v>
              </c:pt>
              <c:pt idx="29">
                <c:v>-3.907188400774847E-6</c:v>
              </c:pt>
            </c:numLit>
          </c:val>
          <c:extLst>
            <c:ext xmlns:c16="http://schemas.microsoft.com/office/drawing/2014/chart" uri="{C3380CC4-5D6E-409C-BE32-E72D297353CC}">
              <c16:uniqueId val="{00000006-EC37-4BA5-AE9D-D9DFB2E917C7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1.3631694863000005E-2</c:v>
              </c:pt>
              <c:pt idx="1">
                <c:v>1.4921695371999943E-2</c:v>
              </c:pt>
              <c:pt idx="2">
                <c:v>1.9501801801000085E-2</c:v>
              </c:pt>
              <c:pt idx="3">
                <c:v>2.434032765399996E-2</c:v>
              </c:pt>
              <c:pt idx="4">
                <c:v>2.396867625400001E-2</c:v>
              </c:pt>
              <c:pt idx="5">
                <c:v>-0.23963530029900001</c:v>
              </c:pt>
              <c:pt idx="6">
                <c:v>-0.39077846085399998</c:v>
              </c:pt>
              <c:pt idx="7">
                <c:v>-0.19694894765999998</c:v>
              </c:pt>
              <c:pt idx="8">
                <c:v>-0.41775021090500003</c:v>
              </c:pt>
              <c:pt idx="9">
                <c:v>-0.22897591660000002</c:v>
              </c:pt>
              <c:pt idx="10">
                <c:v>-0.49106423665600002</c:v>
              </c:pt>
              <c:pt idx="11">
                <c:v>-0.447836594117</c:v>
              </c:pt>
              <c:pt idx="12">
                <c:v>-0.51513226355700004</c:v>
              </c:pt>
              <c:pt idx="13">
                <c:v>-0.45937458942000009</c:v>
              </c:pt>
              <c:pt idx="14">
                <c:v>-0.54242389224400001</c:v>
              </c:pt>
              <c:pt idx="15">
                <c:v>-0.40646101596</c:v>
              </c:pt>
              <c:pt idx="16">
                <c:v>-0.38860637034699991</c:v>
              </c:pt>
              <c:pt idx="17">
                <c:v>-0.25222056406999999</c:v>
              </c:pt>
              <c:pt idx="18">
                <c:v>-0.19267292561999999</c:v>
              </c:pt>
              <c:pt idx="19">
                <c:v>-0.31264972530000001</c:v>
              </c:pt>
              <c:pt idx="20">
                <c:v>-0.30557334756899995</c:v>
              </c:pt>
              <c:pt idx="21">
                <c:v>-0.158357528006</c:v>
              </c:pt>
              <c:pt idx="22">
                <c:v>-0.24145007071799998</c:v>
              </c:pt>
              <c:pt idx="23">
                <c:v>-0.196877421655</c:v>
              </c:pt>
              <c:pt idx="24">
                <c:v>-0.20444995906200003</c:v>
              </c:pt>
              <c:pt idx="25">
                <c:v>-0.104205297824</c:v>
              </c:pt>
              <c:pt idx="26">
                <c:v>-6.8160260799999983E-2</c:v>
              </c:pt>
              <c:pt idx="27">
                <c:v>-0.13476986198800001</c:v>
              </c:pt>
              <c:pt idx="28">
                <c:v>-0.13643162948500001</c:v>
              </c:pt>
              <c:pt idx="29">
                <c:v>-4.0391769258000018E-2</c:v>
              </c:pt>
            </c:numLit>
          </c:val>
          <c:extLst>
            <c:ext xmlns:c16="http://schemas.microsoft.com/office/drawing/2014/chart" uri="{C3380CC4-5D6E-409C-BE32-E72D297353CC}">
              <c16:uniqueId val="{00000007-EC37-4BA5-AE9D-D9DFB2E91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028992"/>
        <c:axId val="229030528"/>
      </c:barChart>
      <c:catAx>
        <c:axId val="22902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030528"/>
        <c:crosses val="autoZero"/>
        <c:auto val="1"/>
        <c:lblAlgn val="ctr"/>
        <c:lblOffset val="100"/>
        <c:noMultiLvlLbl val="0"/>
      </c:catAx>
      <c:valAx>
        <c:axId val="22903052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9028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1.6648855598724067E-3</c:v>
              </c:pt>
              <c:pt idx="1">
                <c:v>1.6596598813637259E-3</c:v>
              </c:pt>
              <c:pt idx="2">
                <c:v>-3.7720033913372077</c:v>
              </c:pt>
              <c:pt idx="3">
                <c:v>-3.5711525210585648</c:v>
              </c:pt>
              <c:pt idx="4">
                <c:v>-4.1285731484262556</c:v>
              </c:pt>
              <c:pt idx="5">
                <c:v>-9.5336810508713938</c:v>
              </c:pt>
              <c:pt idx="6">
                <c:v>-7.8278393411914635</c:v>
              </c:pt>
              <c:pt idx="7">
                <c:v>23.570540502362945</c:v>
              </c:pt>
              <c:pt idx="8">
                <c:v>14.887934180812948</c:v>
              </c:pt>
              <c:pt idx="9">
                <c:v>20.38223627113166</c:v>
              </c:pt>
              <c:pt idx="10">
                <c:v>58.634943823018205</c:v>
              </c:pt>
              <c:pt idx="11">
                <c:v>58.965826237764247</c:v>
              </c:pt>
              <c:pt idx="12">
                <c:v>20.668196270183103</c:v>
              </c:pt>
              <c:pt idx="13">
                <c:v>53.101554019976788</c:v>
              </c:pt>
              <c:pt idx="14">
                <c:v>48.339977280591825</c:v>
              </c:pt>
              <c:pt idx="15">
                <c:v>50.814836108741702</c:v>
              </c:pt>
              <c:pt idx="16">
                <c:v>24.085009775167464</c:v>
              </c:pt>
              <c:pt idx="17">
                <c:v>23.864310155446901</c:v>
              </c:pt>
              <c:pt idx="18">
                <c:v>21.153439116512573</c:v>
              </c:pt>
              <c:pt idx="19">
                <c:v>14.252505046572196</c:v>
              </c:pt>
              <c:pt idx="20">
                <c:v>20.284738680981036</c:v>
              </c:pt>
              <c:pt idx="21">
                <c:v>22.316483367416822</c:v>
              </c:pt>
              <c:pt idx="22">
                <c:v>14.849064263435821</c:v>
              </c:pt>
              <c:pt idx="23">
                <c:v>-25.116160303935203</c:v>
              </c:pt>
              <c:pt idx="24">
                <c:v>-25.552786731087963</c:v>
              </c:pt>
              <c:pt idx="25">
                <c:v>-22.335481066230159</c:v>
              </c:pt>
              <c:pt idx="26">
                <c:v>-18.901753942120422</c:v>
              </c:pt>
              <c:pt idx="27">
                <c:v>-22.222589387091148</c:v>
              </c:pt>
              <c:pt idx="28">
                <c:v>-16.295675892955614</c:v>
              </c:pt>
              <c:pt idx="29">
                <c:v>-7.1530560011281068</c:v>
              </c:pt>
            </c:numLit>
          </c:val>
          <c:extLst>
            <c:ext xmlns:c16="http://schemas.microsoft.com/office/drawing/2014/chart" uri="{C3380CC4-5D6E-409C-BE32-E72D297353CC}">
              <c16:uniqueId val="{00000000-95EA-48DB-BE27-9C85B8767E48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3.6067386034702835</c:v>
              </c:pt>
              <c:pt idx="1">
                <c:v>3.4056094761426152</c:v>
              </c:pt>
              <c:pt idx="2">
                <c:v>2.388092239172277</c:v>
              </c:pt>
              <c:pt idx="3">
                <c:v>1.034804059790595</c:v>
              </c:pt>
              <c:pt idx="4">
                <c:v>1.1371556383732901</c:v>
              </c:pt>
              <c:pt idx="5">
                <c:v>9.9820388726906657</c:v>
              </c:pt>
              <c:pt idx="6">
                <c:v>19.52434185798537</c:v>
              </c:pt>
              <c:pt idx="7">
                <c:v>25.841309463022611</c:v>
              </c:pt>
              <c:pt idx="8">
                <c:v>8.9433272750254389</c:v>
              </c:pt>
              <c:pt idx="9">
                <c:v>5.7021865785861579</c:v>
              </c:pt>
              <c:pt idx="10">
                <c:v>8.069669593992451</c:v>
              </c:pt>
              <c:pt idx="11">
                <c:v>13.157612827991056</c:v>
              </c:pt>
              <c:pt idx="12">
                <c:v>3.9700793991194985</c:v>
              </c:pt>
              <c:pt idx="13">
                <c:v>12.785891929818689</c:v>
              </c:pt>
              <c:pt idx="14">
                <c:v>10.234312342777571</c:v>
              </c:pt>
              <c:pt idx="15">
                <c:v>8.4977625550007474</c:v>
              </c:pt>
              <c:pt idx="16">
                <c:v>1.5274422923727684</c:v>
              </c:pt>
              <c:pt idx="17">
                <c:v>1.4474059308595315</c:v>
              </c:pt>
              <c:pt idx="18">
                <c:v>0.9041704910347903</c:v>
              </c:pt>
              <c:pt idx="19">
                <c:v>-3.2950239806184527</c:v>
              </c:pt>
              <c:pt idx="20">
                <c:v>-1.0305231923459814</c:v>
              </c:pt>
              <c:pt idx="21">
                <c:v>0.27604479608072552</c:v>
              </c:pt>
              <c:pt idx="22">
                <c:v>-1.7121176470631099</c:v>
              </c:pt>
              <c:pt idx="23">
                <c:v>-12.94328561012486</c:v>
              </c:pt>
              <c:pt idx="24">
                <c:v>-12.824214356529978</c:v>
              </c:pt>
              <c:pt idx="25">
                <c:v>-11.591135054908875</c:v>
              </c:pt>
              <c:pt idx="26">
                <c:v>-10.676062505721234</c:v>
              </c:pt>
              <c:pt idx="27">
                <c:v>-10.723013902801142</c:v>
              </c:pt>
              <c:pt idx="28">
                <c:v>-8.2667326813062232</c:v>
              </c:pt>
              <c:pt idx="29">
                <c:v>-5.3979761944602842</c:v>
              </c:pt>
            </c:numLit>
          </c:val>
          <c:extLst>
            <c:ext xmlns:c16="http://schemas.microsoft.com/office/drawing/2014/chart" uri="{C3380CC4-5D6E-409C-BE32-E72D297353CC}">
              <c16:uniqueId val="{00000001-95EA-48DB-BE27-9C85B8767E48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10.066171188258522</c:v>
              </c:pt>
              <c:pt idx="1">
                <c:v>-1.3078099883496179</c:v>
              </c:pt>
              <c:pt idx="2">
                <c:v>1.9861593634195742</c:v>
              </c:pt>
              <c:pt idx="3">
                <c:v>5.0002424401077405</c:v>
              </c:pt>
              <c:pt idx="4">
                <c:v>4.3569059796209331</c:v>
              </c:pt>
              <c:pt idx="5">
                <c:v>-38.560059987329623</c:v>
              </c:pt>
              <c:pt idx="6">
                <c:v>-44.730857813020975</c:v>
              </c:pt>
              <c:pt idx="7">
                <c:v>15.543121745770804</c:v>
              </c:pt>
              <c:pt idx="8">
                <c:v>-22.19825824812915</c:v>
              </c:pt>
              <c:pt idx="9">
                <c:v>87.90605426487582</c:v>
              </c:pt>
              <c:pt idx="10">
                <c:v>-16.030648544750875</c:v>
              </c:pt>
              <c:pt idx="11">
                <c:v>45.057861569100169</c:v>
              </c:pt>
              <c:pt idx="12">
                <c:v>54.989902479633884</c:v>
              </c:pt>
              <c:pt idx="13">
                <c:v>42.284899466329989</c:v>
              </c:pt>
              <c:pt idx="14">
                <c:v>26.163215848139316</c:v>
              </c:pt>
              <c:pt idx="15">
                <c:v>86.739032496279947</c:v>
              </c:pt>
              <c:pt idx="16">
                <c:v>112.69497424057488</c:v>
              </c:pt>
              <c:pt idx="17">
                <c:v>76.291598603875968</c:v>
              </c:pt>
              <c:pt idx="18">
                <c:v>80.349220980870086</c:v>
              </c:pt>
              <c:pt idx="19">
                <c:v>79.098899069799927</c:v>
              </c:pt>
              <c:pt idx="20">
                <c:v>55.36654505840977</c:v>
              </c:pt>
              <c:pt idx="21">
                <c:v>106.21780018638003</c:v>
              </c:pt>
              <c:pt idx="22">
                <c:v>81.310118070280168</c:v>
              </c:pt>
              <c:pt idx="23">
                <c:v>143.37622898096015</c:v>
              </c:pt>
              <c:pt idx="24">
                <c:v>133.1846853966299</c:v>
              </c:pt>
              <c:pt idx="25">
                <c:v>116.43411047465486</c:v>
              </c:pt>
              <c:pt idx="26">
                <c:v>116.97304679489991</c:v>
              </c:pt>
              <c:pt idx="27">
                <c:v>76.477140645360009</c:v>
              </c:pt>
              <c:pt idx="28">
                <c:v>82.653935036530015</c:v>
              </c:pt>
              <c:pt idx="29">
                <c:v>97.581612478513989</c:v>
              </c:pt>
            </c:numLit>
          </c:val>
          <c:extLst>
            <c:ext xmlns:c16="http://schemas.microsoft.com/office/drawing/2014/chart" uri="{C3380CC4-5D6E-409C-BE32-E72D297353CC}">
              <c16:uniqueId val="{00000002-95EA-48DB-BE27-9C85B8767E48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-0.70176490890366949</c:v>
              </c:pt>
              <c:pt idx="1">
                <c:v>0.35915745855561454</c:v>
              </c:pt>
              <c:pt idx="2">
                <c:v>9.8909242335821546E-2</c:v>
              </c:pt>
              <c:pt idx="3">
                <c:v>0.15713338722127901</c:v>
              </c:pt>
              <c:pt idx="4">
                <c:v>0.27602343035789545</c:v>
              </c:pt>
              <c:pt idx="5">
                <c:v>7.4843234834503392</c:v>
              </c:pt>
              <c:pt idx="6">
                <c:v>10.612941900684177</c:v>
              </c:pt>
              <c:pt idx="7">
                <c:v>-1.352513614332679</c:v>
              </c:pt>
              <c:pt idx="8">
                <c:v>7.8979330990049448</c:v>
              </c:pt>
              <c:pt idx="9">
                <c:v>10.304206135685149</c:v>
              </c:pt>
              <c:pt idx="10">
                <c:v>5.8449769503333755</c:v>
              </c:pt>
              <c:pt idx="11">
                <c:v>6.9853655734005429</c:v>
              </c:pt>
              <c:pt idx="12">
                <c:v>11.238680299311056</c:v>
              </c:pt>
              <c:pt idx="13">
                <c:v>7.0240355244924899</c:v>
              </c:pt>
              <c:pt idx="14">
                <c:v>9.1790670571637634</c:v>
              </c:pt>
              <c:pt idx="15">
                <c:v>1.6842796181695121</c:v>
              </c:pt>
              <c:pt idx="16">
                <c:v>3.6346137125124187</c:v>
              </c:pt>
              <c:pt idx="17">
                <c:v>5.5619908325643905</c:v>
              </c:pt>
              <c:pt idx="18">
                <c:v>4.5421073442461193</c:v>
              </c:pt>
              <c:pt idx="19">
                <c:v>9.3812228277225813</c:v>
              </c:pt>
              <c:pt idx="20">
                <c:v>6.2361339139412735</c:v>
              </c:pt>
              <c:pt idx="21">
                <c:v>3.1154231658478011</c:v>
              </c:pt>
              <c:pt idx="22">
                <c:v>4.6874484241766368</c:v>
              </c:pt>
              <c:pt idx="23">
                <c:v>9.7469505520218149</c:v>
              </c:pt>
              <c:pt idx="24">
                <c:v>10.547027494336533</c:v>
              </c:pt>
              <c:pt idx="25">
                <c:v>9.7491022198550752</c:v>
              </c:pt>
              <c:pt idx="26">
                <c:v>7.9917498365565791</c:v>
              </c:pt>
              <c:pt idx="27">
                <c:v>8.3401928961759779</c:v>
              </c:pt>
              <c:pt idx="28">
                <c:v>6.2695287135476292</c:v>
              </c:pt>
              <c:pt idx="29">
                <c:v>2.6640921966851181</c:v>
              </c:pt>
            </c:numLit>
          </c:val>
          <c:extLst>
            <c:ext xmlns:c16="http://schemas.microsoft.com/office/drawing/2014/chart" uri="{C3380CC4-5D6E-409C-BE32-E72D297353CC}">
              <c16:uniqueId val="{00000003-95EA-48DB-BE27-9C85B8767E48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6.6167856499247182E-5</c:v>
              </c:pt>
              <c:pt idx="1">
                <c:v>8.1527080867109091E-5</c:v>
              </c:pt>
              <c:pt idx="2">
                <c:v>8.0147286090666596E-5</c:v>
              </c:pt>
              <c:pt idx="3">
                <c:v>9.2763697779318531E-5</c:v>
              </c:pt>
              <c:pt idx="4">
                <c:v>1.0521475502246551E-4</c:v>
              </c:pt>
              <c:pt idx="5">
                <c:v>1.1597103310156953E-4</c:v>
              </c:pt>
              <c:pt idx="6">
                <c:v>1.9911511232980445E-4</c:v>
              </c:pt>
              <c:pt idx="7">
                <c:v>1.5148468865872544E-4</c:v>
              </c:pt>
              <c:pt idx="8">
                <c:v>1.0942652658025025E-4</c:v>
              </c:pt>
              <c:pt idx="9">
                <c:v>3.1223873245956781</c:v>
              </c:pt>
              <c:pt idx="10">
                <c:v>2.9484828972307504</c:v>
              </c:pt>
              <c:pt idx="11">
                <c:v>3.8740280065194597</c:v>
              </c:pt>
              <c:pt idx="12">
                <c:v>0.94434303634621841</c:v>
              </c:pt>
              <c:pt idx="13">
                <c:v>6.5664054907188358</c:v>
              </c:pt>
              <c:pt idx="14">
                <c:v>6.143754507759084</c:v>
              </c:pt>
              <c:pt idx="15">
                <c:v>5.1666264059581408</c:v>
              </c:pt>
              <c:pt idx="16">
                <c:v>4.0438103724144412</c:v>
              </c:pt>
              <c:pt idx="17">
                <c:v>4.3668371877988363</c:v>
              </c:pt>
              <c:pt idx="18">
                <c:v>3.8210375427812693</c:v>
              </c:pt>
              <c:pt idx="19">
                <c:v>-1.8197944924120009</c:v>
              </c:pt>
              <c:pt idx="20">
                <c:v>0.56922864266553574</c:v>
              </c:pt>
              <c:pt idx="21">
                <c:v>3.943990629654806</c:v>
              </c:pt>
              <c:pt idx="22">
                <c:v>-0.49437218213884648</c:v>
              </c:pt>
              <c:pt idx="23">
                <c:v>-4.5896004779270072</c:v>
              </c:pt>
              <c:pt idx="24">
                <c:v>-4.9201900326878842</c:v>
              </c:pt>
              <c:pt idx="25">
                <c:v>-4.3639330417638575</c:v>
              </c:pt>
              <c:pt idx="26">
                <c:v>-4.1211504136979755</c:v>
              </c:pt>
              <c:pt idx="27">
                <c:v>-3.9552736609616517</c:v>
              </c:pt>
              <c:pt idx="28">
                <c:v>-1.6829639748611385</c:v>
              </c:pt>
              <c:pt idx="29">
                <c:v>-0.32193579523581661</c:v>
              </c:pt>
            </c:numLit>
          </c:val>
          <c:extLst>
            <c:ext xmlns:c16="http://schemas.microsoft.com/office/drawing/2014/chart" uri="{C3380CC4-5D6E-409C-BE32-E72D297353CC}">
              <c16:uniqueId val="{00000004-95EA-48DB-BE27-9C85B8767E48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1.0261577499999994E-3</c:v>
              </c:pt>
              <c:pt idx="1">
                <c:v>1.0273670000000021E-3</c:v>
              </c:pt>
              <c:pt idx="2">
                <c:v>0.3892302156599925</c:v>
              </c:pt>
              <c:pt idx="3">
                <c:v>1.0543523800006227E-3</c:v>
              </c:pt>
              <c:pt idx="4">
                <c:v>1.0341214200000034E-3</c:v>
              </c:pt>
              <c:pt idx="5">
                <c:v>7.9045781357000493</c:v>
              </c:pt>
              <c:pt idx="6">
                <c:v>16.688522627480005</c:v>
              </c:pt>
              <c:pt idx="7">
                <c:v>-9.6237856199999049E-3</c:v>
              </c:pt>
              <c:pt idx="8">
                <c:v>9.4226298000000229E-4</c:v>
              </c:pt>
              <c:pt idx="9">
                <c:v>9.8200748000000244E-4</c:v>
              </c:pt>
              <c:pt idx="10">
                <c:v>8.4806234763100008</c:v>
              </c:pt>
              <c:pt idx="11">
                <c:v>2.3459015550000004E-2</c:v>
              </c:pt>
              <c:pt idx="12">
                <c:v>-5.6209344499999975E-3</c:v>
              </c:pt>
              <c:pt idx="13">
                <c:v>0.4985734796600001</c:v>
              </c:pt>
              <c:pt idx="14">
                <c:v>2.9739103908599995</c:v>
              </c:pt>
              <c:pt idx="15">
                <c:v>0.65928977448000481</c:v>
              </c:pt>
              <c:pt idx="16">
                <c:v>-1.6563410670000278E-2</c:v>
              </c:pt>
              <c:pt idx="17">
                <c:v>0.59942797321999919</c:v>
              </c:pt>
              <c:pt idx="18">
                <c:v>0.45990798987000048</c:v>
              </c:pt>
              <c:pt idx="19">
                <c:v>-5.4520143768499985</c:v>
              </c:pt>
              <c:pt idx="20">
                <c:v>0.20643480167999972</c:v>
              </c:pt>
              <c:pt idx="21">
                <c:v>-3.2575853199399951</c:v>
              </c:pt>
              <c:pt idx="22">
                <c:v>-4.9752354820001621E-2</c:v>
              </c:pt>
              <c:pt idx="23">
                <c:v>-0.2416758551399969</c:v>
              </c:pt>
              <c:pt idx="24">
                <c:v>7.782494399999982E-4</c:v>
              </c:pt>
              <c:pt idx="25">
                <c:v>0.33231923132000141</c:v>
              </c:pt>
              <c:pt idx="26">
                <c:v>1.3439244044999992</c:v>
              </c:pt>
              <c:pt idx="27">
                <c:v>2.3519164400003234E-3</c:v>
              </c:pt>
              <c:pt idx="28">
                <c:v>0.1658664356699997</c:v>
              </c:pt>
              <c:pt idx="29">
                <c:v>0.72226935948000204</c:v>
              </c:pt>
            </c:numLit>
          </c:val>
          <c:extLst>
            <c:ext xmlns:c16="http://schemas.microsoft.com/office/drawing/2014/chart" uri="{C3380CC4-5D6E-409C-BE32-E72D297353CC}">
              <c16:uniqueId val="{00000005-95EA-48DB-BE27-9C85B8767E48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-4.6379811818654701</c:v>
              </c:pt>
              <c:pt idx="1">
                <c:v>7.4058958366131572E-6</c:v>
              </c:pt>
              <c:pt idx="2">
                <c:v>1.5597087715097643E-4</c:v>
              </c:pt>
              <c:pt idx="3">
                <c:v>1.1347060922633432</c:v>
              </c:pt>
              <c:pt idx="4">
                <c:v>-1.3168866037140035</c:v>
              </c:pt>
              <c:pt idx="5">
                <c:v>10.643502641198396</c:v>
              </c:pt>
              <c:pt idx="6">
                <c:v>-10.244130258850296</c:v>
              </c:pt>
              <c:pt idx="7">
                <c:v>0.89177150296658603</c:v>
              </c:pt>
              <c:pt idx="8">
                <c:v>13.110627996495893</c:v>
              </c:pt>
              <c:pt idx="9">
                <c:v>-13.537055897016639</c:v>
              </c:pt>
              <c:pt idx="10">
                <c:v>0.61324014231753876</c:v>
              </c:pt>
              <c:pt idx="11">
                <c:v>5.2187421664992129E-2</c:v>
              </c:pt>
              <c:pt idx="12">
                <c:v>-1.8240299037806837</c:v>
              </c:pt>
              <c:pt idx="13">
                <c:v>-1.7096194206974573</c:v>
              </c:pt>
              <c:pt idx="14">
                <c:v>1.9154762121252702</c:v>
              </c:pt>
              <c:pt idx="15">
                <c:v>-0.51805505643729521</c:v>
              </c:pt>
              <c:pt idx="16">
                <c:v>1.6131938300434356E-4</c:v>
              </c:pt>
              <c:pt idx="17">
                <c:v>4.1977891779985285E-7</c:v>
              </c:pt>
              <c:pt idx="18">
                <c:v>4.1224783026970134E-7</c:v>
              </c:pt>
              <c:pt idx="19">
                <c:v>2.0029019593588344E-6</c:v>
              </c:pt>
              <c:pt idx="20">
                <c:v>7.3635091503469763E-8</c:v>
              </c:pt>
              <c:pt idx="21">
                <c:v>4.4841747435600719E-7</c:v>
              </c:pt>
              <c:pt idx="22">
                <c:v>6.3215975363672448E-8</c:v>
              </c:pt>
              <c:pt idx="23">
                <c:v>3.6160467274922951E-7</c:v>
              </c:pt>
              <c:pt idx="24">
                <c:v>2.1771477718229345E-6</c:v>
              </c:pt>
              <c:pt idx="25">
                <c:v>1.0609111531550123E-7</c:v>
              </c:pt>
              <c:pt idx="26">
                <c:v>5.2062962766477861E-7</c:v>
              </c:pt>
              <c:pt idx="27">
                <c:v>2.3782209486002407E-7</c:v>
              </c:pt>
              <c:pt idx="28">
                <c:v>1.4677607392051471E-6</c:v>
              </c:pt>
              <c:pt idx="29">
                <c:v>2.0621822620626774E-7</c:v>
              </c:pt>
            </c:numLit>
          </c:val>
          <c:extLst>
            <c:ext xmlns:c16="http://schemas.microsoft.com/office/drawing/2014/chart" uri="{C3380CC4-5D6E-409C-BE32-E72D297353CC}">
              <c16:uniqueId val="{00000006-95EA-48DB-BE27-9C85B8767E48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1.3586326129999993E-2</c:v>
              </c:pt>
              <c:pt idx="1">
                <c:v>1.5407232743999966E-2</c:v>
              </c:pt>
              <c:pt idx="2">
                <c:v>1.9353523486000113E-2</c:v>
              </c:pt>
              <c:pt idx="3">
                <c:v>2.4044720385999918E-2</c:v>
              </c:pt>
              <c:pt idx="4">
                <c:v>2.6294471134000019E-2</c:v>
              </c:pt>
              <c:pt idx="5">
                <c:v>-0.233480054789</c:v>
              </c:pt>
              <c:pt idx="6">
                <c:v>-0.704642853003</c:v>
              </c:pt>
              <c:pt idx="7">
                <c:v>-0.37625645831399995</c:v>
              </c:pt>
              <c:pt idx="8">
                <c:v>-0.40943460341400001</c:v>
              </c:pt>
              <c:pt idx="9">
                <c:v>-0.21091795844000003</c:v>
              </c:pt>
              <c:pt idx="10">
                <c:v>-0.49714538698999994</c:v>
              </c:pt>
              <c:pt idx="11">
                <c:v>-0.45500895636099997</c:v>
              </c:pt>
              <c:pt idx="12">
                <c:v>-0.49591469948699995</c:v>
              </c:pt>
              <c:pt idx="13">
                <c:v>-0.33988754042000002</c:v>
              </c:pt>
              <c:pt idx="14">
                <c:v>-0.44310956724400014</c:v>
              </c:pt>
              <c:pt idx="15">
                <c:v>-0.22841628495999999</c:v>
              </c:pt>
              <c:pt idx="16">
                <c:v>-0.272563400347</c:v>
              </c:pt>
              <c:pt idx="17">
                <c:v>-0.35840757007000007</c:v>
              </c:pt>
              <c:pt idx="18">
                <c:v>-0.23170816561999996</c:v>
              </c:pt>
              <c:pt idx="19">
                <c:v>-0.36101468530000003</c:v>
              </c:pt>
              <c:pt idx="20">
                <c:v>-0.3003010785689999</c:v>
              </c:pt>
              <c:pt idx="21">
                <c:v>-0.13716259000600006</c:v>
              </c:pt>
              <c:pt idx="22">
                <c:v>-0.20666481971800002</c:v>
              </c:pt>
              <c:pt idx="23">
                <c:v>-0.14473097265499996</c:v>
              </c:pt>
              <c:pt idx="24">
                <c:v>-0.18529026106199997</c:v>
              </c:pt>
              <c:pt idx="25">
                <c:v>-0.18694786282400006</c:v>
              </c:pt>
              <c:pt idx="26">
                <c:v>-0.10511332979999999</c:v>
              </c:pt>
              <c:pt idx="27">
                <c:v>-0.17598602198799995</c:v>
              </c:pt>
              <c:pt idx="28">
                <c:v>-0.13406813748499999</c:v>
              </c:pt>
              <c:pt idx="29">
                <c:v>-2.0519969258000023E-2</c:v>
              </c:pt>
            </c:numLit>
          </c:val>
          <c:extLst>
            <c:ext xmlns:c16="http://schemas.microsoft.com/office/drawing/2014/chart" uri="{C3380CC4-5D6E-409C-BE32-E72D297353CC}">
              <c16:uniqueId val="{00000007-95EA-48DB-BE27-9C85B8767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501712"/>
        <c:axId val="1812502256"/>
      </c:barChart>
      <c:catAx>
        <c:axId val="181250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2502256"/>
        <c:crosses val="autoZero"/>
        <c:auto val="1"/>
        <c:lblAlgn val="ctr"/>
        <c:lblOffset val="100"/>
        <c:noMultiLvlLbl val="0"/>
      </c:catAx>
      <c:valAx>
        <c:axId val="181250225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250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-4.1198299779627163</c:v>
              </c:pt>
              <c:pt idx="1">
                <c:v>-10.898120196186831</c:v>
              </c:pt>
              <c:pt idx="2">
                <c:v>1.4290178686587751</c:v>
              </c:pt>
              <c:pt idx="3">
                <c:v>11.552690759530492</c:v>
              </c:pt>
              <c:pt idx="4">
                <c:v>19.131178122472079</c:v>
              </c:pt>
              <c:pt idx="5">
                <c:v>-6.1497645984532028</c:v>
              </c:pt>
              <c:pt idx="6">
                <c:v>49.361176050507993</c:v>
              </c:pt>
              <c:pt idx="7">
                <c:v>80.378559974199334</c:v>
              </c:pt>
              <c:pt idx="8">
                <c:v>87.400777069668948</c:v>
              </c:pt>
              <c:pt idx="9">
                <c:v>26.145946029715105</c:v>
              </c:pt>
              <c:pt idx="10">
                <c:v>43.025001290887758</c:v>
              </c:pt>
              <c:pt idx="11">
                <c:v>30.282453650818297</c:v>
              </c:pt>
              <c:pt idx="12">
                <c:v>40.697724347607618</c:v>
              </c:pt>
              <c:pt idx="13">
                <c:v>72.118131508108945</c:v>
              </c:pt>
              <c:pt idx="14">
                <c:v>27.037352583637585</c:v>
              </c:pt>
              <c:pt idx="15">
                <c:v>44.963651677232065</c:v>
              </c:pt>
              <c:pt idx="16">
                <c:v>28.308886414764402</c:v>
              </c:pt>
              <c:pt idx="17">
                <c:v>25.433662354976605</c:v>
              </c:pt>
              <c:pt idx="18">
                <c:v>23.371120342524137</c:v>
              </c:pt>
              <c:pt idx="19">
                <c:v>0.20721379742417412</c:v>
              </c:pt>
              <c:pt idx="20">
                <c:v>-2.2585415890721379</c:v>
              </c:pt>
              <c:pt idx="21">
                <c:v>-0.61922957760407371</c:v>
              </c:pt>
              <c:pt idx="22">
                <c:v>-3.2115754410101545</c:v>
              </c:pt>
              <c:pt idx="23">
                <c:v>30.402445474111119</c:v>
              </c:pt>
              <c:pt idx="24">
                <c:v>21.837301506884614</c:v>
              </c:pt>
              <c:pt idx="25">
                <c:v>16.205781812092937</c:v>
              </c:pt>
              <c:pt idx="26">
                <c:v>73.298197751481439</c:v>
              </c:pt>
              <c:pt idx="27">
                <c:v>70.877291952738688</c:v>
              </c:pt>
              <c:pt idx="28">
                <c:v>80.184606138246636</c:v>
              </c:pt>
              <c:pt idx="29">
                <c:v>103.11350564106669</c:v>
              </c:pt>
            </c:numLit>
          </c:val>
          <c:extLst>
            <c:ext xmlns:c16="http://schemas.microsoft.com/office/drawing/2014/chart" uri="{C3380CC4-5D6E-409C-BE32-E72D297353CC}">
              <c16:uniqueId val="{00000000-9973-48E5-AD9F-F8B5873D068C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-1.7657819553161858</c:v>
              </c:pt>
              <c:pt idx="1">
                <c:v>-3.4257300121891561</c:v>
              </c:pt>
              <c:pt idx="2">
                <c:v>-0.86870189354002036</c:v>
              </c:pt>
              <c:pt idx="3">
                <c:v>3.4094914776254299</c:v>
              </c:pt>
              <c:pt idx="4">
                <c:v>11.006728930767807</c:v>
              </c:pt>
              <c:pt idx="5">
                <c:v>9.4348719451265595</c:v>
              </c:pt>
              <c:pt idx="6">
                <c:v>24.593469939696874</c:v>
              </c:pt>
              <c:pt idx="7">
                <c:v>33.229747489731466</c:v>
              </c:pt>
              <c:pt idx="8">
                <c:v>46.859767942649057</c:v>
              </c:pt>
              <c:pt idx="9">
                <c:v>11.986501150698928</c:v>
              </c:pt>
              <c:pt idx="10">
                <c:v>16.110464569793351</c:v>
              </c:pt>
              <c:pt idx="11">
                <c:v>2.833030368600248</c:v>
              </c:pt>
              <c:pt idx="12">
                <c:v>6.2629897565566353</c:v>
              </c:pt>
              <c:pt idx="13">
                <c:v>16.808816917105787</c:v>
              </c:pt>
              <c:pt idx="14">
                <c:v>6.3101478477101409</c:v>
              </c:pt>
              <c:pt idx="15">
                <c:v>7.6338210743795116</c:v>
              </c:pt>
              <c:pt idx="16">
                <c:v>6.3893555438531848</c:v>
              </c:pt>
              <c:pt idx="17">
                <c:v>5.2625901220700371</c:v>
              </c:pt>
              <c:pt idx="18">
                <c:v>2.2133570675355259</c:v>
              </c:pt>
              <c:pt idx="19">
                <c:v>-24.253273394535995</c:v>
              </c:pt>
              <c:pt idx="20">
                <c:v>-29.584827745065468</c:v>
              </c:pt>
              <c:pt idx="21">
                <c:v>-27.12627514246185</c:v>
              </c:pt>
              <c:pt idx="22">
                <c:v>-25.137948965235751</c:v>
              </c:pt>
              <c:pt idx="23">
                <c:v>-11.616593472547947</c:v>
              </c:pt>
              <c:pt idx="24">
                <c:v>-14.416814490690058</c:v>
              </c:pt>
              <c:pt idx="25">
                <c:v>-14.798451553279961</c:v>
              </c:pt>
              <c:pt idx="26">
                <c:v>-0.5206471281778704</c:v>
              </c:pt>
              <c:pt idx="27">
                <c:v>-1.5832273644887209</c:v>
              </c:pt>
              <c:pt idx="28">
                <c:v>1.1461703872090538</c:v>
              </c:pt>
              <c:pt idx="29">
                <c:v>6.3333199481778593</c:v>
              </c:pt>
            </c:numLit>
          </c:val>
          <c:extLst>
            <c:ext xmlns:c16="http://schemas.microsoft.com/office/drawing/2014/chart" uri="{C3380CC4-5D6E-409C-BE32-E72D297353CC}">
              <c16:uniqueId val="{00000001-9973-48E5-AD9F-F8B5873D068C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3.2991390600705017</c:v>
              </c:pt>
              <c:pt idx="1">
                <c:v>3.3748256642893466</c:v>
              </c:pt>
              <c:pt idx="2">
                <c:v>-1.6028433875699193</c:v>
              </c:pt>
              <c:pt idx="3">
                <c:v>1.5192641401499714</c:v>
              </c:pt>
              <c:pt idx="4">
                <c:v>-8.7722185888492277</c:v>
              </c:pt>
              <c:pt idx="5">
                <c:v>-10.009072128719254</c:v>
              </c:pt>
              <c:pt idx="6">
                <c:v>7.6582641415388935</c:v>
              </c:pt>
              <c:pt idx="7">
                <c:v>-6.619261590890801</c:v>
              </c:pt>
              <c:pt idx="8">
                <c:v>-12.69427525600031</c:v>
              </c:pt>
              <c:pt idx="9">
                <c:v>36.379011824230702</c:v>
              </c:pt>
              <c:pt idx="10">
                <c:v>16.996641088789374</c:v>
              </c:pt>
              <c:pt idx="11">
                <c:v>34.635614681449624</c:v>
              </c:pt>
              <c:pt idx="12">
                <c:v>35.200617185098736</c:v>
              </c:pt>
              <c:pt idx="13">
                <c:v>31.40336498469037</c:v>
              </c:pt>
              <c:pt idx="14">
                <c:v>22.450263958460482</c:v>
              </c:pt>
              <c:pt idx="15">
                <c:v>77.01409297121927</c:v>
              </c:pt>
              <c:pt idx="16">
                <c:v>59.723298828389261</c:v>
              </c:pt>
              <c:pt idx="17">
                <c:v>81.877967718660557</c:v>
              </c:pt>
              <c:pt idx="18">
                <c:v>90.776458268249826</c:v>
              </c:pt>
              <c:pt idx="19">
                <c:v>166.64936881826975</c:v>
              </c:pt>
              <c:pt idx="20">
                <c:v>203.41682042414027</c:v>
              </c:pt>
              <c:pt idx="21">
                <c:v>191.22429529671535</c:v>
              </c:pt>
              <c:pt idx="22">
                <c:v>151.86896588472996</c:v>
              </c:pt>
              <c:pt idx="23">
                <c:v>135.82100445320998</c:v>
              </c:pt>
              <c:pt idx="24">
                <c:v>138.45349116265015</c:v>
              </c:pt>
              <c:pt idx="25">
                <c:v>132.55238309255014</c:v>
              </c:pt>
              <c:pt idx="26">
                <c:v>62.541462731170213</c:v>
              </c:pt>
              <c:pt idx="27">
                <c:v>53.9607176419604</c:v>
              </c:pt>
              <c:pt idx="28">
                <c:v>11.31763165173993</c:v>
              </c:pt>
              <c:pt idx="29">
                <c:v>12.975748524169944</c:v>
              </c:pt>
            </c:numLit>
          </c:val>
          <c:extLst>
            <c:ext xmlns:c16="http://schemas.microsoft.com/office/drawing/2014/chart" uri="{C3380CC4-5D6E-409C-BE32-E72D297353CC}">
              <c16:uniqueId val="{00000002-9973-48E5-AD9F-F8B5873D068C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0.69408100722523614</c:v>
              </c:pt>
              <c:pt idx="1">
                <c:v>1.4442572913545746</c:v>
              </c:pt>
              <c:pt idx="2">
                <c:v>-4.9035070003469627E-2</c:v>
              </c:pt>
              <c:pt idx="3">
                <c:v>-1.1373838532354057</c:v>
              </c:pt>
              <c:pt idx="4">
                <c:v>-1.4017355543676331</c:v>
              </c:pt>
              <c:pt idx="5">
                <c:v>2.7898630356955891</c:v>
              </c:pt>
              <c:pt idx="6">
                <c:v>2.9788685484030566</c:v>
              </c:pt>
              <c:pt idx="7">
                <c:v>4.6119629803083626</c:v>
              </c:pt>
              <c:pt idx="8">
                <c:v>0.51640606470266448</c:v>
              </c:pt>
              <c:pt idx="9">
                <c:v>4.8393194711853766</c:v>
              </c:pt>
              <c:pt idx="10">
                <c:v>1.0088583494826935</c:v>
              </c:pt>
              <c:pt idx="11">
                <c:v>5.8939225112984559</c:v>
              </c:pt>
              <c:pt idx="12">
                <c:v>4.1594587957985141</c:v>
              </c:pt>
              <c:pt idx="13">
                <c:v>1.2000776796728587</c:v>
              </c:pt>
              <c:pt idx="14">
                <c:v>3.4832396297906598</c:v>
              </c:pt>
              <c:pt idx="15">
                <c:v>1.4067068641160176</c:v>
              </c:pt>
              <c:pt idx="16">
                <c:v>3.6444203594916758</c:v>
              </c:pt>
              <c:pt idx="17">
                <c:v>2.5125280106109926</c:v>
              </c:pt>
              <c:pt idx="18">
                <c:v>-0.80102787989682156</c:v>
              </c:pt>
              <c:pt idx="19">
                <c:v>8.6485247700333048</c:v>
              </c:pt>
              <c:pt idx="20">
                <c:v>8.0239639333451009</c:v>
              </c:pt>
              <c:pt idx="21">
                <c:v>7.3090688587368504</c:v>
              </c:pt>
              <c:pt idx="22">
                <c:v>7.4931138288853845</c:v>
              </c:pt>
              <c:pt idx="23">
                <c:v>3.0884390859597488</c:v>
              </c:pt>
              <c:pt idx="24">
                <c:v>4.3243033112597686</c:v>
              </c:pt>
              <c:pt idx="25">
                <c:v>4.6214590910461766</c:v>
              </c:pt>
              <c:pt idx="26">
                <c:v>-0.13265389786323567</c:v>
              </c:pt>
              <c:pt idx="27">
                <c:v>-0.10946107718206122</c:v>
              </c:pt>
              <c:pt idx="28">
                <c:v>-4.0948619141491918</c:v>
              </c:pt>
              <c:pt idx="29">
                <c:v>-3.6087460656569021</c:v>
              </c:pt>
            </c:numLit>
          </c:val>
          <c:extLst>
            <c:ext xmlns:c16="http://schemas.microsoft.com/office/drawing/2014/chart" uri="{C3380CC4-5D6E-409C-BE32-E72D297353CC}">
              <c16:uniqueId val="{00000003-9973-48E5-AD9F-F8B5873D068C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-2.4885297543090481E-3</c:v>
              </c:pt>
              <c:pt idx="1">
                <c:v>-2.9801609339465268E-3</c:v>
              </c:pt>
              <c:pt idx="2">
                <c:v>2.3447826528171669</c:v>
              </c:pt>
              <c:pt idx="3">
                <c:v>3.2225803957295431</c:v>
              </c:pt>
              <c:pt idx="4">
                <c:v>3.1569434933168665</c:v>
              </c:pt>
              <c:pt idx="5">
                <c:v>3.2066590654235334</c:v>
              </c:pt>
              <c:pt idx="6">
                <c:v>6.9578919241663257</c:v>
              </c:pt>
              <c:pt idx="7">
                <c:v>15.107157712862602</c:v>
              </c:pt>
              <c:pt idx="8">
                <c:v>27.297076609644719</c:v>
              </c:pt>
              <c:pt idx="9">
                <c:v>17.849137078608521</c:v>
              </c:pt>
              <c:pt idx="10">
                <c:v>20.469454109008495</c:v>
              </c:pt>
              <c:pt idx="11">
                <c:v>21.869402690713258</c:v>
              </c:pt>
              <c:pt idx="12">
                <c:v>28.014322800775716</c:v>
              </c:pt>
              <c:pt idx="13">
                <c:v>22.1723596303205</c:v>
              </c:pt>
              <c:pt idx="14">
                <c:v>18.711896137613252</c:v>
              </c:pt>
              <c:pt idx="15">
                <c:v>28.480477014517191</c:v>
              </c:pt>
              <c:pt idx="16">
                <c:v>30.767873201485315</c:v>
              </c:pt>
              <c:pt idx="17">
                <c:v>24.855200253957662</c:v>
              </c:pt>
              <c:pt idx="18">
                <c:v>26.254944423047107</c:v>
              </c:pt>
              <c:pt idx="19">
                <c:v>12.471149800211322</c:v>
              </c:pt>
              <c:pt idx="20">
                <c:v>6.7787914382225836</c:v>
              </c:pt>
              <c:pt idx="21">
                <c:v>6.4011197723183955</c:v>
              </c:pt>
              <c:pt idx="22">
                <c:v>6.0444901161947655</c:v>
              </c:pt>
              <c:pt idx="23">
                <c:v>15.018926364647143</c:v>
              </c:pt>
              <c:pt idx="24">
                <c:v>9.1840449373692081</c:v>
              </c:pt>
              <c:pt idx="25">
                <c:v>7.4080478597756496</c:v>
              </c:pt>
              <c:pt idx="26">
                <c:v>12.104779755578534</c:v>
              </c:pt>
              <c:pt idx="27">
                <c:v>12.826725271916303</c:v>
              </c:pt>
              <c:pt idx="28">
                <c:v>12.518759627047302</c:v>
              </c:pt>
              <c:pt idx="29">
                <c:v>20.580418919849308</c:v>
              </c:pt>
            </c:numLit>
          </c:val>
          <c:extLst>
            <c:ext xmlns:c16="http://schemas.microsoft.com/office/drawing/2014/chart" uri="{C3380CC4-5D6E-409C-BE32-E72D297353CC}">
              <c16:uniqueId val="{00000004-9973-48E5-AD9F-F8B5873D068C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-9.3206316099999995E-3</c:v>
              </c:pt>
              <c:pt idx="1">
                <c:v>-9.427484440000005E-3</c:v>
              </c:pt>
              <c:pt idx="2">
                <c:v>-14.01413940222001</c:v>
              </c:pt>
              <c:pt idx="3">
                <c:v>-4.4994908623599983</c:v>
              </c:pt>
              <c:pt idx="4">
                <c:v>-1.1479073673200004</c:v>
              </c:pt>
              <c:pt idx="5">
                <c:v>2.4571384007100008</c:v>
              </c:pt>
              <c:pt idx="6">
                <c:v>3.9278461013599966</c:v>
              </c:pt>
              <c:pt idx="7">
                <c:v>2.4327066779998852E-2</c:v>
              </c:pt>
              <c:pt idx="8">
                <c:v>0.55059311123000021</c:v>
              </c:pt>
              <c:pt idx="9">
                <c:v>0.74943040695999974</c:v>
              </c:pt>
              <c:pt idx="10">
                <c:v>-3.6718810899998289E-3</c:v>
              </c:pt>
              <c:pt idx="11">
                <c:v>-2.4112704558700013</c:v>
              </c:pt>
              <c:pt idx="12">
                <c:v>-9.7312172100000177E-3</c:v>
              </c:pt>
              <c:pt idx="13">
                <c:v>-0.27047999997999916</c:v>
              </c:pt>
              <c:pt idx="14">
                <c:v>1.3288369202800006</c:v>
              </c:pt>
              <c:pt idx="15">
                <c:v>-4.8694501581000029</c:v>
              </c:pt>
              <c:pt idx="16">
                <c:v>0.48216989313000047</c:v>
              </c:pt>
              <c:pt idx="17">
                <c:v>-1.0797885897400032</c:v>
              </c:pt>
              <c:pt idx="18">
                <c:v>0.35077802431999672</c:v>
              </c:pt>
              <c:pt idx="19">
                <c:v>7.4386831760005379E-2</c:v>
              </c:pt>
              <c:pt idx="20">
                <c:v>-0.13652256048000044</c:v>
              </c:pt>
              <c:pt idx="21">
                <c:v>0.82286847258999529</c:v>
              </c:pt>
              <c:pt idx="22">
                <c:v>-0.25514545968999869</c:v>
              </c:pt>
              <c:pt idx="23">
                <c:v>-4.5208135337099993</c:v>
              </c:pt>
              <c:pt idx="24">
                <c:v>-0.11798941877000002</c:v>
              </c:pt>
              <c:pt idx="25">
                <c:v>2.3397596838700006</c:v>
              </c:pt>
              <c:pt idx="26">
                <c:v>4.7688984960499994</c:v>
              </c:pt>
              <c:pt idx="27">
                <c:v>12.896553106620004</c:v>
              </c:pt>
              <c:pt idx="28">
                <c:v>84.704818305589981</c:v>
              </c:pt>
              <c:pt idx="29">
                <c:v>82.198493570509925</c:v>
              </c:pt>
            </c:numLit>
          </c:val>
          <c:extLst>
            <c:ext xmlns:c16="http://schemas.microsoft.com/office/drawing/2014/chart" uri="{C3380CC4-5D6E-409C-BE32-E72D297353CC}">
              <c16:uniqueId val="{00000005-9973-48E5-AD9F-F8B5873D068C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0.92135135149366931</c:v>
              </c:pt>
              <c:pt idx="1">
                <c:v>-2.1883798850486622E-4</c:v>
              </c:pt>
              <c:pt idx="2">
                <c:v>-4.4547548719732353E-6</c:v>
              </c:pt>
              <c:pt idx="3">
                <c:v>-1.0201415558133178</c:v>
              </c:pt>
              <c:pt idx="4">
                <c:v>-2.6123846086913325</c:v>
              </c:pt>
              <c:pt idx="5">
                <c:v>-5.9923011981367358</c:v>
              </c:pt>
              <c:pt idx="6">
                <c:v>-9.4215079389873111</c:v>
              </c:pt>
              <c:pt idx="7">
                <c:v>1.2433774069016721</c:v>
              </c:pt>
              <c:pt idx="8">
                <c:v>5.9213728405390498</c:v>
              </c:pt>
              <c:pt idx="9">
                <c:v>4.5731774382383952</c:v>
              </c:pt>
              <c:pt idx="10">
                <c:v>3.8564898849413165E-2</c:v>
              </c:pt>
              <c:pt idx="11">
                <c:v>-2.3585110072268278E-5</c:v>
              </c:pt>
              <c:pt idx="12">
                <c:v>-0.68013367099642075</c:v>
              </c:pt>
              <c:pt idx="13">
                <c:v>-2.6075391792567653E-6</c:v>
              </c:pt>
              <c:pt idx="14">
                <c:v>-0.45426063617138857</c:v>
              </c:pt>
              <c:pt idx="15">
                <c:v>-1.3110040216879274E-6</c:v>
              </c:pt>
              <c:pt idx="16">
                <c:v>-1.3735223718861578E-6</c:v>
              </c:pt>
              <c:pt idx="17">
                <c:v>-2.0715310506047072E-6</c:v>
              </c:pt>
              <c:pt idx="18">
                <c:v>-1.5210141859165145E-6</c:v>
              </c:pt>
              <c:pt idx="19">
                <c:v>8.3856728122009123</c:v>
              </c:pt>
              <c:pt idx="20">
                <c:v>-0.86826470969765523</c:v>
              </c:pt>
              <c:pt idx="21">
                <c:v>-0.27707614201608344</c:v>
              </c:pt>
              <c:pt idx="22">
                <c:v>-9.3784190465769335E-7</c:v>
              </c:pt>
              <c:pt idx="23">
                <c:v>-1.6590737948012482</c:v>
              </c:pt>
              <c:pt idx="24">
                <c:v>0.29421456236958199</c:v>
              </c:pt>
              <c:pt idx="25">
                <c:v>0.18124119886954349</c:v>
              </c:pt>
              <c:pt idx="26">
                <c:v>3.2169546264072126</c:v>
              </c:pt>
              <c:pt idx="27">
                <c:v>0.94546253898272781</c:v>
              </c:pt>
              <c:pt idx="28">
                <c:v>-3.7841730683805332</c:v>
              </c:pt>
              <c:pt idx="29">
                <c:v>-5.2113265280869566E-4</c:v>
              </c:pt>
            </c:numLit>
          </c:val>
          <c:extLst>
            <c:ext xmlns:c16="http://schemas.microsoft.com/office/drawing/2014/chart" uri="{C3380CC4-5D6E-409C-BE32-E72D297353CC}">
              <c16:uniqueId val="{00000006-9973-48E5-AD9F-F8B5873D068C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-7.0450150074000017E-2</c:v>
              </c:pt>
              <c:pt idx="1">
                <c:v>-4.6849764785000025E-2</c:v>
              </c:pt>
              <c:pt idx="2">
                <c:v>1.3807282900000217E-3</c:v>
              </c:pt>
              <c:pt idx="3">
                <c:v>0.10000562480999997</c:v>
              </c:pt>
              <c:pt idx="4">
                <c:v>5.3233949470000042E-2</c:v>
              </c:pt>
              <c:pt idx="5">
                <c:v>-2.7120848310000056E-2</c:v>
              </c:pt>
              <c:pt idx="6">
                <c:v>-0.72114128295999991</c:v>
              </c:pt>
              <c:pt idx="7">
                <c:v>-0.71728032000000008</c:v>
              </c:pt>
              <c:pt idx="8">
                <c:v>-0.64541947600000005</c:v>
              </c:pt>
              <c:pt idx="9">
                <c:v>-0.65008013400000009</c:v>
              </c:pt>
              <c:pt idx="10">
                <c:v>-0.50560298000000004</c:v>
              </c:pt>
              <c:pt idx="11">
                <c:v>-0.60581456599999983</c:v>
              </c:pt>
              <c:pt idx="12">
                <c:v>-0.58251550600000002</c:v>
              </c:pt>
              <c:pt idx="13">
                <c:v>-0.32090332449999986</c:v>
              </c:pt>
              <c:pt idx="14">
                <c:v>-0.52894384100000003</c:v>
              </c:pt>
              <c:pt idx="15">
                <c:v>-0.248405029</c:v>
              </c:pt>
              <c:pt idx="16">
                <c:v>-0.22788907200000003</c:v>
              </c:pt>
              <c:pt idx="17">
                <c:v>-9.6497915000000045E-2</c:v>
              </c:pt>
              <c:pt idx="18">
                <c:v>-5.8973985000000118E-2</c:v>
              </c:pt>
              <c:pt idx="19">
                <c:v>-0.10194460899999991</c:v>
              </c:pt>
              <c:pt idx="20">
                <c:v>-0.10024560599999999</c:v>
              </c:pt>
              <c:pt idx="21">
                <c:v>2.1467447000000028E-2</c:v>
              </c:pt>
              <c:pt idx="22">
                <c:v>-7.7881435999999971E-2</c:v>
              </c:pt>
              <c:pt idx="23">
                <c:v>-7.2720681999999981E-2</c:v>
              </c:pt>
              <c:pt idx="24">
                <c:v>-5.1523372999999983E-2</c:v>
              </c:pt>
              <c:pt idx="25">
                <c:v>1.0453309000000022E-2</c:v>
              </c:pt>
              <c:pt idx="26">
                <c:v>4.7354450000001158E-3</c:v>
              </c:pt>
              <c:pt idx="27">
                <c:v>-4.3163521999999982E-2</c:v>
              </c:pt>
              <c:pt idx="28">
                <c:v>-6.2057859000000076E-2</c:v>
              </c:pt>
              <c:pt idx="29">
                <c:v>0.10482524700000009</c:v>
              </c:pt>
            </c:numLit>
          </c:val>
          <c:extLst>
            <c:ext xmlns:c16="http://schemas.microsoft.com/office/drawing/2014/chart" uri="{C3380CC4-5D6E-409C-BE32-E72D297353CC}">
              <c16:uniqueId val="{00000007-9973-48E5-AD9F-F8B5873D0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59084592"/>
        <c:axId val="-1659075344"/>
      </c:barChart>
      <c:catAx>
        <c:axId val="-165908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659075344"/>
        <c:crosses val="autoZero"/>
        <c:auto val="1"/>
        <c:lblAlgn val="ctr"/>
        <c:lblOffset val="100"/>
        <c:noMultiLvlLbl val="0"/>
      </c:catAx>
      <c:valAx>
        <c:axId val="-165907534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65908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2.2386199909489659</c:v>
              </c:pt>
              <c:pt idx="1">
                <c:v>2.1158843362758213</c:v>
              </c:pt>
              <c:pt idx="2">
                <c:v>4.5026838399702172</c:v>
              </c:pt>
              <c:pt idx="3">
                <c:v>-2.8124579995952104</c:v>
              </c:pt>
              <c:pt idx="4">
                <c:v>-7.7067598106553419</c:v>
              </c:pt>
              <c:pt idx="5">
                <c:v>-8.0352924003339581</c:v>
              </c:pt>
              <c:pt idx="6">
                <c:v>0.29186798774532008</c:v>
              </c:pt>
              <c:pt idx="7">
                <c:v>-24.246054580782129</c:v>
              </c:pt>
              <c:pt idx="8">
                <c:v>-18.081504393937053</c:v>
              </c:pt>
              <c:pt idx="9">
                <c:v>27.277563606646822</c:v>
              </c:pt>
              <c:pt idx="10">
                <c:v>25.6470862194559</c:v>
              </c:pt>
              <c:pt idx="11">
                <c:v>60.517982509272315</c:v>
              </c:pt>
              <c:pt idx="12">
                <c:v>60.931875525357555</c:v>
              </c:pt>
              <c:pt idx="13">
                <c:v>41.856179349583499</c:v>
              </c:pt>
              <c:pt idx="14">
                <c:v>25.719222053394333</c:v>
              </c:pt>
              <c:pt idx="15">
                <c:v>31.116244948273106</c:v>
              </c:pt>
              <c:pt idx="16">
                <c:v>-3.8707884042332807</c:v>
              </c:pt>
              <c:pt idx="17">
                <c:v>-8.0546824446905703</c:v>
              </c:pt>
              <c:pt idx="18">
                <c:v>-12.521280734702032</c:v>
              </c:pt>
              <c:pt idx="19">
                <c:v>-35.52117752867025</c:v>
              </c:pt>
              <c:pt idx="20">
                <c:v>-40.104207798892276</c:v>
              </c:pt>
              <c:pt idx="21">
                <c:v>-31.598247356395404</c:v>
              </c:pt>
              <c:pt idx="22">
                <c:v>-31.96860121510872</c:v>
              </c:pt>
              <c:pt idx="23">
                <c:v>-32.260454055311129</c:v>
              </c:pt>
              <c:pt idx="24">
                <c:v>-42.226763969420972</c:v>
              </c:pt>
              <c:pt idx="25">
                <c:v>-39.511606483403739</c:v>
              </c:pt>
              <c:pt idx="26">
                <c:v>-29.557432847651171</c:v>
              </c:pt>
              <c:pt idx="27">
                <c:v>-29.806831643348232</c:v>
              </c:pt>
              <c:pt idx="28">
                <c:v>-23.54063409677542</c:v>
              </c:pt>
              <c:pt idx="29">
                <c:v>-18.713487110688902</c:v>
              </c:pt>
            </c:numLit>
          </c:val>
          <c:extLst>
            <c:ext xmlns:c16="http://schemas.microsoft.com/office/drawing/2014/chart" uri="{C3380CC4-5D6E-409C-BE32-E72D297353CC}">
              <c16:uniqueId val="{00000000-CFB2-46C0-8C56-D6C847967646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2.0420563605051996</c:v>
              </c:pt>
              <c:pt idx="1">
                <c:v>1.928313489200832</c:v>
              </c:pt>
              <c:pt idx="2">
                <c:v>2.3797569437619925</c:v>
              </c:pt>
              <c:pt idx="3">
                <c:v>-4.8115535367436735E-2</c:v>
              </c:pt>
              <c:pt idx="4">
                <c:v>-2.2151047502664198</c:v>
              </c:pt>
              <c:pt idx="5">
                <c:v>6.5983517165877288</c:v>
              </c:pt>
              <c:pt idx="6">
                <c:v>14.682973244384044</c:v>
              </c:pt>
              <c:pt idx="7">
                <c:v>-2.2111030724368135</c:v>
              </c:pt>
              <c:pt idx="8">
                <c:v>2.4123110329505977</c:v>
              </c:pt>
              <c:pt idx="9">
                <c:v>4.9160470201511544</c:v>
              </c:pt>
              <c:pt idx="10">
                <c:v>3.4214508202582863</c:v>
              </c:pt>
              <c:pt idx="11">
                <c:v>10.412925458426173</c:v>
              </c:pt>
              <c:pt idx="12">
                <c:v>10.967881747565002</c:v>
              </c:pt>
              <c:pt idx="13">
                <c:v>6.5377314165571647</c:v>
              </c:pt>
              <c:pt idx="14">
                <c:v>3.0016645467072181</c:v>
              </c:pt>
              <c:pt idx="15">
                <c:v>3.7502212880647221</c:v>
              </c:pt>
              <c:pt idx="16">
                <c:v>-5.2334915288666934</c:v>
              </c:pt>
              <c:pt idx="17">
                <c:v>-1.8205357783674572</c:v>
              </c:pt>
              <c:pt idx="18">
                <c:v>-5.6700582214631368</c:v>
              </c:pt>
              <c:pt idx="19">
                <c:v>-13.899061767064154</c:v>
              </c:pt>
              <c:pt idx="20">
                <c:v>-15.062579382816693</c:v>
              </c:pt>
              <c:pt idx="21">
                <c:v>-12.454852385134814</c:v>
              </c:pt>
              <c:pt idx="22">
                <c:v>-12.552441408528182</c:v>
              </c:pt>
              <c:pt idx="23">
                <c:v>-12.581694581646559</c:v>
              </c:pt>
              <c:pt idx="24">
                <c:v>-15.341455713128084</c:v>
              </c:pt>
              <c:pt idx="25">
                <c:v>-14.406279713028596</c:v>
              </c:pt>
              <c:pt idx="26">
                <c:v>-11.057292123050502</c:v>
              </c:pt>
              <c:pt idx="27">
                <c:v>-10.958637341306712</c:v>
              </c:pt>
              <c:pt idx="28">
                <c:v>-8.6973141758416546</c:v>
              </c:pt>
              <c:pt idx="29">
                <c:v>-7.2301531862437969</c:v>
              </c:pt>
            </c:numLit>
          </c:val>
          <c:extLst>
            <c:ext xmlns:c16="http://schemas.microsoft.com/office/drawing/2014/chart" uri="{C3380CC4-5D6E-409C-BE32-E72D297353CC}">
              <c16:uniqueId val="{00000001-CFB2-46C0-8C56-D6C847967646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0.27804265515396764</c:v>
              </c:pt>
              <c:pt idx="1">
                <c:v>1.3549899325998922</c:v>
              </c:pt>
              <c:pt idx="2">
                <c:v>3.2190429784718617</c:v>
              </c:pt>
              <c:pt idx="3">
                <c:v>4.3884870324504845</c:v>
              </c:pt>
              <c:pt idx="4">
                <c:v>7.5842713962733797</c:v>
              </c:pt>
              <c:pt idx="5">
                <c:v>-12.301851467748293</c:v>
              </c:pt>
              <c:pt idx="6">
                <c:v>14.590879773905272</c:v>
              </c:pt>
              <c:pt idx="7">
                <c:v>32.105790986832289</c:v>
              </c:pt>
              <c:pt idx="8">
                <c:v>54.831045835871464</c:v>
              </c:pt>
              <c:pt idx="9">
                <c:v>47.369973440419017</c:v>
              </c:pt>
              <c:pt idx="10">
                <c:v>21.879399016301704</c:v>
              </c:pt>
              <c:pt idx="11">
                <c:v>35.69690145750269</c:v>
              </c:pt>
              <c:pt idx="12">
                <c:v>20.467406110934689</c:v>
              </c:pt>
              <c:pt idx="13">
                <c:v>49.561195245979434</c:v>
              </c:pt>
              <c:pt idx="14">
                <c:v>5.5991241326460113</c:v>
              </c:pt>
              <c:pt idx="15">
                <c:v>81.640440128615637</c:v>
              </c:pt>
              <c:pt idx="16">
                <c:v>108.15648171318617</c:v>
              </c:pt>
              <c:pt idx="17">
                <c:v>109.13026456916464</c:v>
              </c:pt>
              <c:pt idx="18">
                <c:v>127.89683087645631</c:v>
              </c:pt>
              <c:pt idx="19">
                <c:v>108.70697894046475</c:v>
              </c:pt>
              <c:pt idx="20">
                <c:v>115.08050167774968</c:v>
              </c:pt>
              <c:pt idx="21">
                <c:v>143.40175664751996</c:v>
              </c:pt>
              <c:pt idx="22">
                <c:v>134.34791324340017</c:v>
              </c:pt>
              <c:pt idx="23">
                <c:v>137.59772108291031</c:v>
              </c:pt>
              <c:pt idx="24">
                <c:v>135.25164722787986</c:v>
              </c:pt>
              <c:pt idx="25">
                <c:v>126.37151518576025</c:v>
              </c:pt>
              <c:pt idx="26">
                <c:v>111.36576206092036</c:v>
              </c:pt>
              <c:pt idx="27">
                <c:v>80.855316493633836</c:v>
              </c:pt>
              <c:pt idx="28">
                <c:v>69.553667674910002</c:v>
              </c:pt>
              <c:pt idx="29">
                <c:v>96.063749277019724</c:v>
              </c:pt>
            </c:numLit>
          </c:val>
          <c:extLst>
            <c:ext xmlns:c16="http://schemas.microsoft.com/office/drawing/2014/chart" uri="{C3380CC4-5D6E-409C-BE32-E72D297353CC}">
              <c16:uniqueId val="{00000002-CFB2-46C0-8C56-D6C847967646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-0.25113721126717792</c:v>
              </c:pt>
              <c:pt idx="1">
                <c:v>0.10117632347134986</c:v>
              </c:pt>
              <c:pt idx="2">
                <c:v>-0.68591756182684094</c:v>
              </c:pt>
              <c:pt idx="3">
                <c:v>-7.2289176106551167E-2</c:v>
              </c:pt>
              <c:pt idx="4">
                <c:v>0.38996344181805398</c:v>
              </c:pt>
              <c:pt idx="5">
                <c:v>1.9418079182063366</c:v>
              </c:pt>
              <c:pt idx="6">
                <c:v>7.7561394235902981</c:v>
              </c:pt>
              <c:pt idx="7">
                <c:v>7.2467686612197895</c:v>
              </c:pt>
              <c:pt idx="8">
                <c:v>6.4326766705099772</c:v>
              </c:pt>
              <c:pt idx="9">
                <c:v>7.5488441203731327</c:v>
              </c:pt>
              <c:pt idx="10">
                <c:v>4.8736353722986223</c:v>
              </c:pt>
              <c:pt idx="11">
                <c:v>4.175708321596062</c:v>
              </c:pt>
              <c:pt idx="12">
                <c:v>2.9974962329896471</c:v>
              </c:pt>
              <c:pt idx="13">
                <c:v>4.2872318921872647</c:v>
              </c:pt>
              <c:pt idx="14">
                <c:v>3.4417213058871425</c:v>
              </c:pt>
              <c:pt idx="15">
                <c:v>2.4523315564213135</c:v>
              </c:pt>
              <c:pt idx="16">
                <c:v>6.1099249077408331</c:v>
              </c:pt>
              <c:pt idx="17">
                <c:v>7.7538523259511862</c:v>
              </c:pt>
              <c:pt idx="18">
                <c:v>7.6699453206467751</c:v>
              </c:pt>
              <c:pt idx="19">
                <c:v>10.129353675588106</c:v>
              </c:pt>
              <c:pt idx="20">
                <c:v>9.5027706708675055</c:v>
              </c:pt>
              <c:pt idx="21">
                <c:v>6.9672104624855251</c:v>
              </c:pt>
              <c:pt idx="22">
                <c:v>7.5290393562070221</c:v>
              </c:pt>
              <c:pt idx="23">
                <c:v>7.0715963023021686</c:v>
              </c:pt>
              <c:pt idx="24">
                <c:v>8.2402975745772551</c:v>
              </c:pt>
              <c:pt idx="25">
                <c:v>7.8256493974545833</c:v>
              </c:pt>
              <c:pt idx="26">
                <c:v>6.2192603858094344</c:v>
              </c:pt>
              <c:pt idx="27">
                <c:v>6.6427687676074925</c:v>
              </c:pt>
              <c:pt idx="28">
                <c:v>5.4237688821386314</c:v>
              </c:pt>
              <c:pt idx="29">
                <c:v>3.7103204328823836</c:v>
              </c:pt>
            </c:numLit>
          </c:val>
          <c:extLst>
            <c:ext xmlns:c16="http://schemas.microsoft.com/office/drawing/2014/chart" uri="{C3380CC4-5D6E-409C-BE32-E72D297353CC}">
              <c16:uniqueId val="{00000003-CFB2-46C0-8C56-D6C847967646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6.6270607157123277E-4</c:v>
              </c:pt>
              <c:pt idx="1">
                <c:v>7.0562420605581257E-4</c:v>
              </c:pt>
              <c:pt idx="2">
                <c:v>1.490833476336058</c:v>
              </c:pt>
              <c:pt idx="3">
                <c:v>1.4116373369245714</c:v>
              </c:pt>
              <c:pt idx="4">
                <c:v>1.3293012128075217</c:v>
              </c:pt>
              <c:pt idx="5">
                <c:v>1.255312329268707</c:v>
              </c:pt>
              <c:pt idx="6">
                <c:v>1.1855495262076894</c:v>
              </c:pt>
              <c:pt idx="7">
                <c:v>1.122557306300271</c:v>
              </c:pt>
              <c:pt idx="8">
                <c:v>1.0572227332209367</c:v>
              </c:pt>
              <c:pt idx="9">
                <c:v>4.5632909801982855</c:v>
              </c:pt>
              <c:pt idx="10">
                <c:v>4.3090844576318474</c:v>
              </c:pt>
              <c:pt idx="11">
                <c:v>13.230092943724443</c:v>
              </c:pt>
              <c:pt idx="12">
                <c:v>12.376367357941831</c:v>
              </c:pt>
              <c:pt idx="13">
                <c:v>11.308857927771385</c:v>
              </c:pt>
              <c:pt idx="14">
                <c:v>11.116123563660722</c:v>
              </c:pt>
              <c:pt idx="15">
                <c:v>11.335220016282648</c:v>
              </c:pt>
              <c:pt idx="16">
                <c:v>3.5786310564123482</c:v>
              </c:pt>
              <c:pt idx="17">
                <c:v>3.0188323386009017</c:v>
              </c:pt>
              <c:pt idx="18">
                <c:v>0.8959720438848251</c:v>
              </c:pt>
              <c:pt idx="19">
                <c:v>-1.6131669654762391</c:v>
              </c:pt>
              <c:pt idx="20">
                <c:v>-3.078221797586508</c:v>
              </c:pt>
              <c:pt idx="21">
                <c:v>-0.79571453081609889</c:v>
              </c:pt>
              <c:pt idx="22">
                <c:v>-2.4489397067164873</c:v>
              </c:pt>
              <c:pt idx="23">
                <c:v>-3.0311815953541554</c:v>
              </c:pt>
              <c:pt idx="24">
                <c:v>-5.6445605647146522</c:v>
              </c:pt>
              <c:pt idx="25">
                <c:v>-5.4345645999200372</c:v>
              </c:pt>
              <c:pt idx="26">
                <c:v>-2.580277904662978</c:v>
              </c:pt>
              <c:pt idx="27">
                <c:v>-2.7908287718541089</c:v>
              </c:pt>
              <c:pt idx="28">
                <c:v>-1.2895167959670744</c:v>
              </c:pt>
              <c:pt idx="29">
                <c:v>-0.1288293564945775</c:v>
              </c:pt>
            </c:numLit>
          </c:val>
          <c:extLst>
            <c:ext xmlns:c16="http://schemas.microsoft.com/office/drawing/2014/chart" uri="{C3380CC4-5D6E-409C-BE32-E72D297353CC}">
              <c16:uniqueId val="{00000004-CFB2-46C0-8C56-D6C847967646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3.2381274759999998E-3</c:v>
              </c:pt>
              <c:pt idx="1">
                <c:v>3.2397903960000008E-3</c:v>
              </c:pt>
              <c:pt idx="2">
                <c:v>-8.6350643507840203</c:v>
              </c:pt>
              <c:pt idx="3">
                <c:v>-4.4722662735669978</c:v>
              </c:pt>
              <c:pt idx="4">
                <c:v>6.4657141179997879E-3</c:v>
              </c:pt>
              <c:pt idx="5">
                <c:v>-3.3583792405850232</c:v>
              </c:pt>
              <c:pt idx="6">
                <c:v>20.518431837955006</c:v>
              </c:pt>
              <c:pt idx="7">
                <c:v>-6.8973632540000069E-3</c:v>
              </c:pt>
              <c:pt idx="8">
                <c:v>4.7342605116000004E-2</c:v>
              </c:pt>
              <c:pt idx="9">
                <c:v>2.5165968629999997E-2</c:v>
              </c:pt>
              <c:pt idx="10">
                <c:v>1.3593799866529999</c:v>
              </c:pt>
              <c:pt idx="11">
                <c:v>-0.20793843637399689</c:v>
              </c:pt>
              <c:pt idx="12">
                <c:v>2.4196535480000003E-3</c:v>
              </c:pt>
              <c:pt idx="13">
                <c:v>3.7228631989150003</c:v>
              </c:pt>
              <c:pt idx="14">
                <c:v>1.9228012467060012</c:v>
              </c:pt>
              <c:pt idx="15">
                <c:v>-0.24548615272999985</c:v>
              </c:pt>
              <c:pt idx="16">
                <c:v>3.200044502000001E-3</c:v>
              </c:pt>
              <c:pt idx="17">
                <c:v>6.1271029768659995</c:v>
              </c:pt>
              <c:pt idx="18">
                <c:v>3.4269213829299998</c:v>
              </c:pt>
              <c:pt idx="19">
                <c:v>1.5145295536001413E-2</c:v>
              </c:pt>
              <c:pt idx="20">
                <c:v>-5.1732745299997163E-3</c:v>
              </c:pt>
              <c:pt idx="21">
                <c:v>-0.3217642766520008</c:v>
              </c:pt>
              <c:pt idx="22">
                <c:v>2.6414944145995989E-2</c:v>
              </c:pt>
              <c:pt idx="23">
                <c:v>1.1634929580001341E-2</c:v>
              </c:pt>
              <c:pt idx="24">
                <c:v>-3.518151349600096E-2</c:v>
              </c:pt>
              <c:pt idx="25">
                <c:v>5.9575816339999754E-2</c:v>
              </c:pt>
              <c:pt idx="26">
                <c:v>2.549150262800004E-2</c:v>
              </c:pt>
              <c:pt idx="27">
                <c:v>4.922141505499944E-2</c:v>
              </c:pt>
              <c:pt idx="28">
                <c:v>7.7231777039998839E-3</c:v>
              </c:pt>
              <c:pt idx="29">
                <c:v>0.27213254456399483</c:v>
              </c:pt>
            </c:numLit>
          </c:val>
          <c:extLst>
            <c:ext xmlns:c16="http://schemas.microsoft.com/office/drawing/2014/chart" uri="{C3380CC4-5D6E-409C-BE32-E72D297353CC}">
              <c16:uniqueId val="{00000005-CFB2-46C0-8C56-D6C847967646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-1.038507590939453</c:v>
              </c:pt>
              <c:pt idx="1">
                <c:v>1.8846725738993768E-5</c:v>
              </c:pt>
              <c:pt idx="2">
                <c:v>7.5282377056189838E-6</c:v>
              </c:pt>
              <c:pt idx="3">
                <c:v>-3.3415246758089634E-6</c:v>
              </c:pt>
              <c:pt idx="4">
                <c:v>1.5861869196567007</c:v>
              </c:pt>
              <c:pt idx="5">
                <c:v>-19.195017927771822</c:v>
              </c:pt>
              <c:pt idx="6">
                <c:v>-3.4774435191815165</c:v>
              </c:pt>
              <c:pt idx="7">
                <c:v>15.748729808895181</c:v>
              </c:pt>
              <c:pt idx="8">
                <c:v>-0.715312737175128</c:v>
              </c:pt>
              <c:pt idx="9">
                <c:v>0.27295795783389848</c:v>
              </c:pt>
              <c:pt idx="10">
                <c:v>1.0464488358382294E-6</c:v>
              </c:pt>
              <c:pt idx="11">
                <c:v>-0.11396399060163492</c:v>
              </c:pt>
              <c:pt idx="12">
                <c:v>-3.8294187400566004E-3</c:v>
              </c:pt>
              <c:pt idx="13">
                <c:v>1.8174981998114263E-6</c:v>
              </c:pt>
              <c:pt idx="14">
                <c:v>9.0631323939920331E-7</c:v>
              </c:pt>
              <c:pt idx="15">
                <c:v>-9.1413681137019753E-7</c:v>
              </c:pt>
              <c:pt idx="16">
                <c:v>-4.4168518378036682E-7</c:v>
              </c:pt>
              <c:pt idx="17">
                <c:v>1.3297130199187845E-7</c:v>
              </c:pt>
              <c:pt idx="18">
                <c:v>1.292014984391508E-7</c:v>
              </c:pt>
              <c:pt idx="19">
                <c:v>1.1819367478026678E-7</c:v>
              </c:pt>
              <c:pt idx="20">
                <c:v>8.0628007212109049E-7</c:v>
              </c:pt>
              <c:pt idx="21">
                <c:v>5.5494531257802377E-7</c:v>
              </c:pt>
              <c:pt idx="22">
                <c:v>8.6612835321938688E-8</c:v>
              </c:pt>
              <c:pt idx="23">
                <c:v>4.4939252245346816E-7</c:v>
              </c:pt>
              <c:pt idx="24">
                <c:v>3.0722433439783368E-5</c:v>
              </c:pt>
              <c:pt idx="25">
                <c:v>2.1072848658520174E-7</c:v>
              </c:pt>
              <c:pt idx="26">
                <c:v>-3.0222023773250179E-8</c:v>
              </c:pt>
              <c:pt idx="27">
                <c:v>7.2492100005233833E-8</c:v>
              </c:pt>
              <c:pt idx="28">
                <c:v>2.6654311515198325E-7</c:v>
              </c:pt>
              <c:pt idx="29">
                <c:v>1.8901575058261697E-7</c:v>
              </c:pt>
            </c:numLit>
          </c:val>
          <c:extLst>
            <c:ext xmlns:c16="http://schemas.microsoft.com/office/drawing/2014/chart" uri="{C3380CC4-5D6E-409C-BE32-E72D297353CC}">
              <c16:uniqueId val="{00000006-CFB2-46C0-8C56-D6C847967646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2.8269049855999928E-2</c:v>
              </c:pt>
              <c:pt idx="1">
                <c:v>2.8829262854999926E-2</c:v>
              </c:pt>
              <c:pt idx="2">
                <c:v>4.6028503923000008E-2</c:v>
              </c:pt>
              <c:pt idx="3">
                <c:v>-1.0428790204999983E-2</c:v>
              </c:pt>
              <c:pt idx="4">
                <c:v>-6.5484997119999999E-3</c:v>
              </c:pt>
              <c:pt idx="5">
                <c:v>-7.0988804769999997E-2</c:v>
              </c:pt>
              <c:pt idx="6">
                <c:v>-0.62095098369000001</c:v>
              </c:pt>
              <c:pt idx="7">
                <c:v>-0.54918363993000008</c:v>
              </c:pt>
              <c:pt idx="8">
                <c:v>-0.51435360130599994</c:v>
              </c:pt>
              <c:pt idx="9">
                <c:v>-0.45853747359399999</c:v>
              </c:pt>
              <c:pt idx="10">
                <c:v>-0.44900688787999998</c:v>
              </c:pt>
              <c:pt idx="11">
                <c:v>-0.42534637190700003</c:v>
              </c:pt>
              <c:pt idx="12">
                <c:v>-0.34599772361500003</c:v>
              </c:pt>
              <c:pt idx="13">
                <c:v>-0.38377710628599992</c:v>
              </c:pt>
              <c:pt idx="14">
                <c:v>-0.42599912870000001</c:v>
              </c:pt>
              <c:pt idx="15">
                <c:v>-0.2670507024999999</c:v>
              </c:pt>
              <c:pt idx="16">
                <c:v>-0.29898649400000005</c:v>
              </c:pt>
              <c:pt idx="17">
                <c:v>-0.20591117090000005</c:v>
              </c:pt>
              <c:pt idx="18">
                <c:v>-0.13399143860000001</c:v>
              </c:pt>
              <c:pt idx="19">
                <c:v>-0.28617744719999993</c:v>
              </c:pt>
              <c:pt idx="20">
                <c:v>-0.27225980239999992</c:v>
              </c:pt>
              <c:pt idx="21">
                <c:v>-0.12986639910000003</c:v>
              </c:pt>
              <c:pt idx="22">
                <c:v>-0.13217265840000009</c:v>
              </c:pt>
              <c:pt idx="23">
                <c:v>-0.12816776100000007</c:v>
              </c:pt>
              <c:pt idx="24">
                <c:v>-0.11428865430000001</c:v>
              </c:pt>
              <c:pt idx="25">
                <c:v>-7.5156516500000076E-2</c:v>
              </c:pt>
              <c:pt idx="26">
                <c:v>-2.5342740899999966E-2</c:v>
              </c:pt>
              <c:pt idx="27">
                <c:v>-0.11168526519999999</c:v>
              </c:pt>
              <c:pt idx="28">
                <c:v>-0.13565566799999995</c:v>
              </c:pt>
              <c:pt idx="29">
                <c:v>3.1160073899999974E-2</c:v>
              </c:pt>
            </c:numLit>
          </c:val>
          <c:extLst>
            <c:ext xmlns:c16="http://schemas.microsoft.com/office/drawing/2014/chart" uri="{C3380CC4-5D6E-409C-BE32-E72D297353CC}">
              <c16:uniqueId val="{00000007-CFB2-46C0-8C56-D6C847967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1258832"/>
        <c:axId val="1641278416"/>
      </c:barChart>
      <c:catAx>
        <c:axId val="164125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41278416"/>
        <c:crosses val="autoZero"/>
        <c:auto val="1"/>
        <c:lblAlgn val="ctr"/>
        <c:lblOffset val="100"/>
        <c:noMultiLvlLbl val="0"/>
      </c:catAx>
      <c:valAx>
        <c:axId val="164127841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4125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3.7393282388371515E-5</c:v>
              </c:pt>
              <c:pt idx="1">
                <c:v>7.9987996897661756E-5</c:v>
              </c:pt>
              <c:pt idx="2">
                <c:v>1.6254199474184077</c:v>
              </c:pt>
              <c:pt idx="3">
                <c:v>0.58535242495059947</c:v>
              </c:pt>
              <c:pt idx="4">
                <c:v>-1.0659506258072611</c:v>
              </c:pt>
              <c:pt idx="5">
                <c:v>-6.2098427609633404</c:v>
              </c:pt>
              <c:pt idx="6">
                <c:v>17.466792234388549</c:v>
              </c:pt>
              <c:pt idx="7">
                <c:v>-14.847713936660284</c:v>
              </c:pt>
              <c:pt idx="8">
                <c:v>40.5729448679499</c:v>
              </c:pt>
              <c:pt idx="9">
                <c:v>29.414984905043411</c:v>
              </c:pt>
              <c:pt idx="10">
                <c:v>61.737062724475891</c:v>
              </c:pt>
              <c:pt idx="11">
                <c:v>10.879638669987344</c:v>
              </c:pt>
              <c:pt idx="12">
                <c:v>19.045200944926364</c:v>
              </c:pt>
              <c:pt idx="13">
                <c:v>10.086242100252093</c:v>
              </c:pt>
              <c:pt idx="14">
                <c:v>6.1613451366902154</c:v>
              </c:pt>
              <c:pt idx="15">
                <c:v>9.7041688505441925</c:v>
              </c:pt>
              <c:pt idx="16">
                <c:v>-17.236533433517252</c:v>
              </c:pt>
              <c:pt idx="17">
                <c:v>-51.026055191010528</c:v>
              </c:pt>
              <c:pt idx="18">
                <c:v>-30.887741142047616</c:v>
              </c:pt>
              <c:pt idx="19">
                <c:v>-49.202313670065905</c:v>
              </c:pt>
              <c:pt idx="20">
                <c:v>-50.041449039631061</c:v>
              </c:pt>
              <c:pt idx="21">
                <c:v>-42.871928582832425</c:v>
              </c:pt>
              <c:pt idx="22">
                <c:v>-41.550263577117676</c:v>
              </c:pt>
              <c:pt idx="23">
                <c:v>-39.027454991229206</c:v>
              </c:pt>
              <c:pt idx="24">
                <c:v>-42.477718453534635</c:v>
              </c:pt>
              <c:pt idx="25">
                <c:v>-39.303954849513502</c:v>
              </c:pt>
              <c:pt idx="26">
                <c:v>-29.791737625711448</c:v>
              </c:pt>
              <c:pt idx="27">
                <c:v>-29.845924918773107</c:v>
              </c:pt>
              <c:pt idx="28">
                <c:v>-25.866309609236396</c:v>
              </c:pt>
              <c:pt idx="29">
                <c:v>-19.321850564589568</c:v>
              </c:pt>
            </c:numLit>
          </c:val>
          <c:extLst>
            <c:ext xmlns:c16="http://schemas.microsoft.com/office/drawing/2014/chart" uri="{C3380CC4-5D6E-409C-BE32-E72D297353CC}">
              <c16:uniqueId val="{00000000-6831-4DBF-8B56-66042B6C9F53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0.74801026630947831</c:v>
              </c:pt>
              <c:pt idx="1">
                <c:v>0.70635537881432242</c:v>
              </c:pt>
              <c:pt idx="2">
                <c:v>1.0851461129231064</c:v>
              </c:pt>
              <c:pt idx="3">
                <c:v>1.1678356587253589</c:v>
              </c:pt>
              <c:pt idx="4">
                <c:v>2.2291068513068808</c:v>
              </c:pt>
              <c:pt idx="5">
                <c:v>3.2612437217480306</c:v>
              </c:pt>
              <c:pt idx="6">
                <c:v>12.491838149278266</c:v>
              </c:pt>
              <c:pt idx="7">
                <c:v>2.3728962971524936</c:v>
              </c:pt>
              <c:pt idx="8">
                <c:v>19.827752022774689</c:v>
              </c:pt>
              <c:pt idx="9">
                <c:v>15.760701659358404</c:v>
              </c:pt>
              <c:pt idx="10">
                <c:v>17.643983440030638</c:v>
              </c:pt>
              <c:pt idx="11">
                <c:v>6.3876196596619366</c:v>
              </c:pt>
              <c:pt idx="12">
                <c:v>8.9175114956428843</c:v>
              </c:pt>
              <c:pt idx="13">
                <c:v>5.9983910681128236</c:v>
              </c:pt>
              <c:pt idx="14">
                <c:v>5.0818343036407896</c:v>
              </c:pt>
              <c:pt idx="15">
                <c:v>6.0682168276376842</c:v>
              </c:pt>
              <c:pt idx="16">
                <c:v>-0.5611659359941541</c:v>
              </c:pt>
              <c:pt idx="17">
                <c:v>-13.155995221451462</c:v>
              </c:pt>
              <c:pt idx="18">
                <c:v>-6.8632081712370336</c:v>
              </c:pt>
              <c:pt idx="19">
                <c:v>-17.876631306864283</c:v>
              </c:pt>
              <c:pt idx="20">
                <c:v>-17.956775430092875</c:v>
              </c:pt>
              <c:pt idx="21">
                <c:v>-15.710881930737742</c:v>
              </c:pt>
              <c:pt idx="22">
                <c:v>-15.127119119222243</c:v>
              </c:pt>
              <c:pt idx="23">
                <c:v>-14.164139051595157</c:v>
              </c:pt>
              <c:pt idx="24">
                <c:v>-15.387033906855777</c:v>
              </c:pt>
              <c:pt idx="25">
                <c:v>-14.32126709888621</c:v>
              </c:pt>
              <c:pt idx="26">
                <c:v>-11.089616452328812</c:v>
              </c:pt>
              <c:pt idx="27">
                <c:v>-10.920689451066039</c:v>
              </c:pt>
              <c:pt idx="28">
                <c:v>-9.4059721019432914</c:v>
              </c:pt>
              <c:pt idx="29">
                <c:v>-7.2826224319383073</c:v>
              </c:pt>
            </c:numLit>
          </c:val>
          <c:extLst>
            <c:ext xmlns:c16="http://schemas.microsoft.com/office/drawing/2014/chart" uri="{C3380CC4-5D6E-409C-BE32-E72D297353CC}">
              <c16:uniqueId val="{00000001-6831-4DBF-8B56-66042B6C9F53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-0.18739901654862479</c:v>
              </c:pt>
              <c:pt idx="1">
                <c:v>3.1681413795654407</c:v>
              </c:pt>
              <c:pt idx="2">
                <c:v>2.0900385790041582</c:v>
              </c:pt>
              <c:pt idx="3">
                <c:v>3.6148688715034041</c:v>
              </c:pt>
              <c:pt idx="4">
                <c:v>6.6665799184038406</c:v>
              </c:pt>
              <c:pt idx="5">
                <c:v>-9.0938704408195008</c:v>
              </c:pt>
              <c:pt idx="6">
                <c:v>55.008422092571436</c:v>
              </c:pt>
              <c:pt idx="7">
                <c:v>40.014973099220697</c:v>
              </c:pt>
              <c:pt idx="8">
                <c:v>34.975776363267414</c:v>
              </c:pt>
              <c:pt idx="9">
                <c:v>48.194944857756127</c:v>
              </c:pt>
              <c:pt idx="10">
                <c:v>54.113364108035739</c:v>
              </c:pt>
              <c:pt idx="11">
                <c:v>63.779967034746278</c:v>
              </c:pt>
              <c:pt idx="12">
                <c:v>86.389751796565861</c:v>
              </c:pt>
              <c:pt idx="13">
                <c:v>125.83923289248673</c:v>
              </c:pt>
              <c:pt idx="14">
                <c:v>48.459116366404032</c:v>
              </c:pt>
              <c:pt idx="15">
                <c:v>106.86203744820432</c:v>
              </c:pt>
              <c:pt idx="16">
                <c:v>119.56112135647277</c:v>
              </c:pt>
              <c:pt idx="17">
                <c:v>169.98469442146643</c:v>
              </c:pt>
              <c:pt idx="18">
                <c:v>154.27802044744476</c:v>
              </c:pt>
              <c:pt idx="19">
                <c:v>125.95360763820599</c:v>
              </c:pt>
              <c:pt idx="20">
                <c:v>116.41459440951553</c:v>
              </c:pt>
              <c:pt idx="21">
                <c:v>155.58520036232903</c:v>
              </c:pt>
              <c:pt idx="22">
                <c:v>139.01883375580019</c:v>
              </c:pt>
              <c:pt idx="23">
                <c:v>150.94510207368444</c:v>
              </c:pt>
              <c:pt idx="24">
                <c:v>137.96541370012437</c:v>
              </c:pt>
              <c:pt idx="25">
                <c:v>115.47753632071567</c:v>
              </c:pt>
              <c:pt idx="26">
                <c:v>111.27489040157411</c:v>
              </c:pt>
              <c:pt idx="27">
                <c:v>82.336746101380641</c:v>
              </c:pt>
              <c:pt idx="28">
                <c:v>72.429407723082022</c:v>
              </c:pt>
              <c:pt idx="29">
                <c:v>95.797799105750073</c:v>
              </c:pt>
            </c:numLit>
          </c:val>
          <c:extLst>
            <c:ext xmlns:c16="http://schemas.microsoft.com/office/drawing/2014/chart" uri="{C3380CC4-5D6E-409C-BE32-E72D297353CC}">
              <c16:uniqueId val="{00000002-6831-4DBF-8B56-66042B6C9F53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3.5604511263500171E-2</c:v>
              </c:pt>
              <c:pt idx="1">
                <c:v>0.2896032094192833</c:v>
              </c:pt>
              <c:pt idx="2">
                <c:v>-0.33661303433598277</c:v>
              </c:pt>
              <c:pt idx="3">
                <c:v>0.3366995552055414</c:v>
              </c:pt>
              <c:pt idx="4">
                <c:v>0.43329239100773975</c:v>
              </c:pt>
              <c:pt idx="5">
                <c:v>1.2381600279422855</c:v>
              </c:pt>
              <c:pt idx="6">
                <c:v>6.3237036588326418</c:v>
              </c:pt>
              <c:pt idx="7">
                <c:v>6.4560022746387631</c:v>
              </c:pt>
              <c:pt idx="8">
                <c:v>13.859306887687126</c:v>
              </c:pt>
              <c:pt idx="9">
                <c:v>8.2947986345341178</c:v>
              </c:pt>
              <c:pt idx="10">
                <c:v>-5.1797982541529564E-2</c:v>
              </c:pt>
              <c:pt idx="11">
                <c:v>6.4824296788025322</c:v>
              </c:pt>
              <c:pt idx="12">
                <c:v>2.9248603931899311</c:v>
              </c:pt>
              <c:pt idx="13">
                <c:v>1.6554502294815734</c:v>
              </c:pt>
              <c:pt idx="14">
                <c:v>5.1759291174919326</c:v>
              </c:pt>
              <c:pt idx="15">
                <c:v>1.8480485594083689</c:v>
              </c:pt>
              <c:pt idx="16">
                <c:v>5.5976241670223317</c:v>
              </c:pt>
              <c:pt idx="17">
                <c:v>8.0459449674958137</c:v>
              </c:pt>
              <c:pt idx="18">
                <c:v>6.1623465180180119</c:v>
              </c:pt>
              <c:pt idx="19">
                <c:v>10.656882757739595</c:v>
              </c:pt>
              <c:pt idx="20">
                <c:v>9.8986617437869882</c:v>
              </c:pt>
              <c:pt idx="21">
                <c:v>7.8761616121104794</c:v>
              </c:pt>
              <c:pt idx="22">
                <c:v>8.1263528743014604</c:v>
              </c:pt>
              <c:pt idx="23">
                <c:v>7.0954263080129749</c:v>
              </c:pt>
              <c:pt idx="24">
                <c:v>7.78780073416101</c:v>
              </c:pt>
              <c:pt idx="25">
                <c:v>7.2810469057233149</c:v>
              </c:pt>
              <c:pt idx="26">
                <c:v>6.0987149406719823</c:v>
              </c:pt>
              <c:pt idx="27">
                <c:v>6.3365946110804998</c:v>
              </c:pt>
              <c:pt idx="28">
                <c:v>5.485675208359396</c:v>
              </c:pt>
              <c:pt idx="29">
                <c:v>3.3955926735702633</c:v>
              </c:pt>
            </c:numLit>
          </c:val>
          <c:extLst>
            <c:ext xmlns:c16="http://schemas.microsoft.com/office/drawing/2014/chart" uri="{C3380CC4-5D6E-409C-BE32-E72D297353CC}">
              <c16:uniqueId val="{00000003-6831-4DBF-8B56-66042B6C9F53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5.0349849360214203E-7</c:v>
              </c:pt>
              <c:pt idx="1">
                <c:v>-2.852403108951566E-6</c:v>
              </c:pt>
              <c:pt idx="2">
                <c:v>5.9615880369629686E-5</c:v>
              </c:pt>
              <c:pt idx="3">
                <c:v>5.1243056317192416E-5</c:v>
              </c:pt>
              <c:pt idx="4">
                <c:v>0.4619082345811325</c:v>
              </c:pt>
              <c:pt idx="5">
                <c:v>5.3102238190660955E-5</c:v>
              </c:pt>
              <c:pt idx="6">
                <c:v>2.6770727085613846</c:v>
              </c:pt>
              <c:pt idx="7">
                <c:v>6.6900377983925878</c:v>
              </c:pt>
              <c:pt idx="8">
                <c:v>13.60112001425037</c:v>
              </c:pt>
              <c:pt idx="9">
                <c:v>10.65562586370396</c:v>
              </c:pt>
              <c:pt idx="10">
                <c:v>14.608207380074646</c:v>
              </c:pt>
              <c:pt idx="11">
                <c:v>12.736859846803981</c:v>
              </c:pt>
              <c:pt idx="12">
                <c:v>15.216425433651978</c:v>
              </c:pt>
              <c:pt idx="13">
                <c:v>12.818214113486277</c:v>
              </c:pt>
              <c:pt idx="14">
                <c:v>12.104074715825533</c:v>
              </c:pt>
              <c:pt idx="15">
                <c:v>12.636105274772376</c:v>
              </c:pt>
              <c:pt idx="16">
                <c:v>3.5202956298159052</c:v>
              </c:pt>
              <c:pt idx="17">
                <c:v>-2.7299511604620648</c:v>
              </c:pt>
              <c:pt idx="18">
                <c:v>-0.20039468696563745</c:v>
              </c:pt>
              <c:pt idx="19">
                <c:v>-3.0750338538433084</c:v>
              </c:pt>
              <c:pt idx="20">
                <c:v>-4.1457322666294658</c:v>
              </c:pt>
              <c:pt idx="21">
                <c:v>-2.682462169102223</c:v>
              </c:pt>
              <c:pt idx="22">
                <c:v>-2.8028662233085697</c:v>
              </c:pt>
              <c:pt idx="23">
                <c:v>-3.1690692108684857</c:v>
              </c:pt>
              <c:pt idx="24">
                <c:v>-5.1070925954274458</c:v>
              </c:pt>
              <c:pt idx="25">
                <c:v>-4.718984999807617</c:v>
              </c:pt>
              <c:pt idx="26">
                <c:v>-1.9900695505145336</c:v>
              </c:pt>
              <c:pt idx="27">
                <c:v>-2.7466019252676688</c:v>
              </c:pt>
              <c:pt idx="28">
                <c:v>-1.6412323467116039</c:v>
              </c:pt>
              <c:pt idx="29">
                <c:v>0.85421708843594502</c:v>
              </c:pt>
            </c:numLit>
          </c:val>
          <c:extLst>
            <c:ext xmlns:c16="http://schemas.microsoft.com/office/drawing/2014/chart" uri="{C3380CC4-5D6E-409C-BE32-E72D297353CC}">
              <c16:uniqueId val="{00000004-6831-4DBF-8B56-66042B6C9F53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-3.3930213000000608E-5</c:v>
              </c:pt>
              <c:pt idx="1">
                <c:v>-3.3480264000000258E-5</c:v>
              </c:pt>
              <c:pt idx="2">
                <c:v>-1.8744127500269769E-4</c:v>
              </c:pt>
              <c:pt idx="3">
                <c:v>1.8358091207779808</c:v>
              </c:pt>
              <c:pt idx="4">
                <c:v>-0.34755976776000042</c:v>
              </c:pt>
              <c:pt idx="5">
                <c:v>1.018048641453003</c:v>
              </c:pt>
              <c:pt idx="6">
                <c:v>21.86158954398601</c:v>
              </c:pt>
              <c:pt idx="7">
                <c:v>-2.7326824420999429E-2</c:v>
              </c:pt>
              <c:pt idx="8">
                <c:v>-3.5867943999999237E-5</c:v>
              </c:pt>
              <c:pt idx="9">
                <c:v>1.6533334631999963E-2</c:v>
              </c:pt>
              <c:pt idx="10">
                <c:v>-3.7466947007959996</c:v>
              </c:pt>
              <c:pt idx="11">
                <c:v>0.77162210756500826</c:v>
              </c:pt>
              <c:pt idx="12">
                <c:v>7.3963191568000575E-2</c:v>
              </c:pt>
              <c:pt idx="13">
                <c:v>1.0709090567149886</c:v>
              </c:pt>
              <c:pt idx="14">
                <c:v>0.10121014058899913</c:v>
              </c:pt>
              <c:pt idx="15">
                <c:v>-0.10580743184000596</c:v>
              </c:pt>
              <c:pt idx="16">
                <c:v>-2.4555855199999942E-4</c:v>
              </c:pt>
              <c:pt idx="17">
                <c:v>-0.27391256566500033</c:v>
              </c:pt>
              <c:pt idx="18">
                <c:v>0.37347832826699889</c:v>
              </c:pt>
              <c:pt idx="19">
                <c:v>-0.24549762021398891</c:v>
              </c:pt>
              <c:pt idx="20">
                <c:v>-8.2180471400999267E-2</c:v>
              </c:pt>
              <c:pt idx="21">
                <c:v>4.0575734767990923E-2</c:v>
              </c:pt>
              <c:pt idx="22">
                <c:v>-4.9835846384999272E-2</c:v>
              </c:pt>
              <c:pt idx="23">
                <c:v>-4.2363341269002319E-2</c:v>
              </c:pt>
              <c:pt idx="24">
                <c:v>-6.9629061399999193E-4</c:v>
              </c:pt>
              <c:pt idx="25">
                <c:v>-3.8284180120009559E-3</c:v>
              </c:pt>
              <c:pt idx="26">
                <c:v>0.13204304258900024</c:v>
              </c:pt>
              <c:pt idx="27">
                <c:v>4.3022848440998018E-2</c:v>
              </c:pt>
              <c:pt idx="28">
                <c:v>3.233616558199981E-2</c:v>
              </c:pt>
              <c:pt idx="29">
                <c:v>0.30090138799000066</c:v>
              </c:pt>
            </c:numLit>
          </c:val>
          <c:extLst>
            <c:ext xmlns:c16="http://schemas.microsoft.com/office/drawing/2014/chart" uri="{C3380CC4-5D6E-409C-BE32-E72D297353CC}">
              <c16:uniqueId val="{00000005-6831-4DBF-8B56-66042B6C9F53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-0.69411766004544972</c:v>
              </c:pt>
              <c:pt idx="1">
                <c:v>3.492264014716681E-6</c:v>
              </c:pt>
              <c:pt idx="2">
                <c:v>-2.4128573576826099E-6</c:v>
              </c:pt>
              <c:pt idx="3">
                <c:v>-5.5617686813921314E-6</c:v>
              </c:pt>
              <c:pt idx="4">
                <c:v>-2.6564352919311069</c:v>
              </c:pt>
              <c:pt idx="5">
                <c:v>-13.2117491990268</c:v>
              </c:pt>
              <c:pt idx="6">
                <c:v>1.8073329880047386E-6</c:v>
              </c:pt>
              <c:pt idx="7">
                <c:v>-0.21660156087149396</c:v>
              </c:pt>
              <c:pt idx="8">
                <c:v>9.2449198751575048E-5</c:v>
              </c:pt>
              <c:pt idx="9">
                <c:v>-2.1493774270442289E-7</c:v>
              </c:pt>
              <c:pt idx="10">
                <c:v>6.2281659708239593E-8</c:v>
              </c:pt>
              <c:pt idx="11">
                <c:v>5.167383538267596E-9</c:v>
              </c:pt>
              <c:pt idx="12">
                <c:v>-9.0519335924632571E-6</c:v>
              </c:pt>
              <c:pt idx="13">
                <c:v>2.8151271901754846E-7</c:v>
              </c:pt>
              <c:pt idx="14">
                <c:v>2.4826802035300616E-6</c:v>
              </c:pt>
              <c:pt idx="15">
                <c:v>-1.381388623081627E-9</c:v>
              </c:pt>
              <c:pt idx="16">
                <c:v>-5.7328281836592296E-9</c:v>
              </c:pt>
              <c:pt idx="17">
                <c:v>-7.4321648459383385E-10</c:v>
              </c:pt>
              <c:pt idx="18">
                <c:v>2.7297998750793041E-9</c:v>
              </c:pt>
              <c:pt idx="19">
                <c:v>1.2234385677338892E-9</c:v>
              </c:pt>
              <c:pt idx="20">
                <c:v>2.8492862922148239E-7</c:v>
              </c:pt>
              <c:pt idx="21">
                <c:v>7.9435487643326939E-8</c:v>
              </c:pt>
              <c:pt idx="22">
                <c:v>1.8886396623636288E-7</c:v>
              </c:pt>
              <c:pt idx="23">
                <c:v>3.5205020181917305E-7</c:v>
              </c:pt>
              <c:pt idx="24">
                <c:v>1.1965635725933297E-7</c:v>
              </c:pt>
              <c:pt idx="25">
                <c:v>-2.3510370659158071E-9</c:v>
              </c:pt>
              <c:pt idx="26">
                <c:v>-2.0391260933687095E-9</c:v>
              </c:pt>
              <c:pt idx="27">
                <c:v>-6.5961787906938201E-10</c:v>
              </c:pt>
              <c:pt idx="28">
                <c:v>4.338901681496411E-6</c:v>
              </c:pt>
              <c:pt idx="29">
                <c:v>2.677060725267321E-8</c:v>
              </c:pt>
            </c:numLit>
          </c:val>
          <c:extLst>
            <c:ext xmlns:c16="http://schemas.microsoft.com/office/drawing/2014/chart" uri="{C3380CC4-5D6E-409C-BE32-E72D297353CC}">
              <c16:uniqueId val="{00000006-6831-4DBF-8B56-66042B6C9F53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2.9741580600001205E-4</c:v>
              </c:pt>
              <c:pt idx="1">
                <c:v>3.9475528269999893E-3</c:v>
              </c:pt>
              <c:pt idx="2">
                <c:v>1.7471366153999968E-2</c:v>
              </c:pt>
              <c:pt idx="3">
                <c:v>1.1228221575999953E-2</c:v>
              </c:pt>
              <c:pt idx="4">
                <c:v>1.4029774369000103E-2</c:v>
              </c:pt>
              <c:pt idx="5">
                <c:v>-5.2138489229999974E-2</c:v>
              </c:pt>
              <c:pt idx="6">
                <c:v>-0.53303722472999993</c:v>
              </c:pt>
              <c:pt idx="7">
                <c:v>-0.95344096080000007</c:v>
              </c:pt>
              <c:pt idx="8">
                <c:v>-0.75405583506000018</c:v>
              </c:pt>
              <c:pt idx="9">
                <c:v>-0.64477337270000012</c:v>
              </c:pt>
              <c:pt idx="10">
                <c:v>-0.41848407779999997</c:v>
              </c:pt>
              <c:pt idx="11">
                <c:v>-0.53676942239999992</c:v>
              </c:pt>
              <c:pt idx="12">
                <c:v>-0.3981621071</c:v>
              </c:pt>
              <c:pt idx="13">
                <c:v>-0.29292656636000003</c:v>
              </c:pt>
              <c:pt idx="14">
                <c:v>-0.40234645369999994</c:v>
              </c:pt>
              <c:pt idx="15">
                <c:v>-0.22547960030000003</c:v>
              </c:pt>
              <c:pt idx="16">
                <c:v>-0.27957514610000012</c:v>
              </c:pt>
              <c:pt idx="17">
                <c:v>-0.1937330778000001</c:v>
              </c:pt>
              <c:pt idx="18">
                <c:v>-9.9826142300000031E-2</c:v>
              </c:pt>
              <c:pt idx="19">
                <c:v>-0.2714616675999999</c:v>
              </c:pt>
              <c:pt idx="20">
                <c:v>-0.2982188789500001</c:v>
              </c:pt>
              <c:pt idx="21">
                <c:v>-0.11784628369999994</c:v>
              </c:pt>
              <c:pt idx="22">
                <c:v>-0.13533376330000002</c:v>
              </c:pt>
              <c:pt idx="23">
                <c:v>-0.12642445060000002</c:v>
              </c:pt>
              <c:pt idx="24">
                <c:v>-0.12790006570000001</c:v>
              </c:pt>
              <c:pt idx="25">
                <c:v>-7.9165398299999995E-2</c:v>
              </c:pt>
              <c:pt idx="26">
                <c:v>-4.1264834799999983E-2</c:v>
              </c:pt>
              <c:pt idx="27">
                <c:v>-0.11516811579999994</c:v>
              </c:pt>
              <c:pt idx="28">
                <c:v>-0.15773635050000007</c:v>
              </c:pt>
              <c:pt idx="29">
                <c:v>2.3992641300000117E-2</c:v>
              </c:pt>
            </c:numLit>
          </c:val>
          <c:extLst>
            <c:ext xmlns:c16="http://schemas.microsoft.com/office/drawing/2014/chart" uri="{C3380CC4-5D6E-409C-BE32-E72D297353CC}">
              <c16:uniqueId val="{00000007-6831-4DBF-8B56-66042B6C9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9949216"/>
        <c:axId val="1809916032"/>
      </c:barChart>
      <c:catAx>
        <c:axId val="180994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9916032"/>
        <c:crosses val="autoZero"/>
        <c:auto val="1"/>
        <c:lblAlgn val="ctr"/>
        <c:lblOffset val="100"/>
        <c:noMultiLvlLbl val="0"/>
      </c:catAx>
      <c:valAx>
        <c:axId val="18099160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994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-2.255749759243501E-3</c:v>
              </c:pt>
              <c:pt idx="1">
                <c:v>-2.1338644800504587E-3</c:v>
              </c:pt>
              <c:pt idx="2">
                <c:v>1.2459389872829831</c:v>
              </c:pt>
              <c:pt idx="3">
                <c:v>2.6413003199667173</c:v>
              </c:pt>
              <c:pt idx="4">
                <c:v>0.12812906460237627</c:v>
              </c:pt>
              <c:pt idx="5">
                <c:v>-2.5967723061830839</c:v>
              </c:pt>
              <c:pt idx="6">
                <c:v>-23.093082450323891</c:v>
              </c:pt>
              <c:pt idx="7">
                <c:v>-37.276855569636609</c:v>
              </c:pt>
              <c:pt idx="8">
                <c:v>57.455153528795336</c:v>
              </c:pt>
              <c:pt idx="9">
                <c:v>43.945207427025025</c:v>
              </c:pt>
              <c:pt idx="10">
                <c:v>70.398878475932634</c:v>
              </c:pt>
              <c:pt idx="11">
                <c:v>18.121405410842726</c:v>
              </c:pt>
              <c:pt idx="12">
                <c:v>21.346258411361759</c:v>
              </c:pt>
              <c:pt idx="13">
                <c:v>9.659070491996772</c:v>
              </c:pt>
              <c:pt idx="14">
                <c:v>5.4442906667418356</c:v>
              </c:pt>
              <c:pt idx="15">
                <c:v>9.7250405536292419</c:v>
              </c:pt>
              <c:pt idx="16">
                <c:v>-15.976517237269036</c:v>
              </c:pt>
              <c:pt idx="17">
                <c:v>-49.979220510992945</c:v>
              </c:pt>
              <c:pt idx="18">
                <c:v>-30.785189639661894</c:v>
              </c:pt>
              <c:pt idx="19">
                <c:v>-49.302917037583029</c:v>
              </c:pt>
              <c:pt idx="20">
                <c:v>-50.151299974445919</c:v>
              </c:pt>
              <c:pt idx="21">
                <c:v>-42.9916620085246</c:v>
              </c:pt>
              <c:pt idx="22">
                <c:v>-41.666582057202959</c:v>
              </c:pt>
              <c:pt idx="23">
                <c:v>-39.165566825387486</c:v>
              </c:pt>
              <c:pt idx="24">
                <c:v>-42.592747687413521</c:v>
              </c:pt>
              <c:pt idx="25">
                <c:v>-39.431047385239253</c:v>
              </c:pt>
              <c:pt idx="26">
                <c:v>-29.899721137801862</c:v>
              </c:pt>
              <c:pt idx="27">
                <c:v>-29.929526575991986</c:v>
              </c:pt>
              <c:pt idx="28">
                <c:v>-25.947232984257425</c:v>
              </c:pt>
              <c:pt idx="29">
                <c:v>-19.40021307533857</c:v>
              </c:pt>
            </c:numLit>
          </c:val>
          <c:extLst>
            <c:ext xmlns:c16="http://schemas.microsoft.com/office/drawing/2014/chart" uri="{C3380CC4-5D6E-409C-BE32-E72D297353CC}">
              <c16:uniqueId val="{00000000-6B81-48CB-8F0F-A25AB742C154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0.71845277548975162</c:v>
              </c:pt>
              <c:pt idx="1">
                <c:v>0.67844191658349473</c:v>
              </c:pt>
              <c:pt idx="2">
                <c:v>0.96168373771653481</c:v>
              </c:pt>
              <c:pt idx="3">
                <c:v>1.4020399701076229</c:v>
              </c:pt>
              <c:pt idx="4">
                <c:v>0.61899169515194785</c:v>
              </c:pt>
              <c:pt idx="5">
                <c:v>-3.9598117290811246</c:v>
              </c:pt>
              <c:pt idx="6">
                <c:v>-6.1360519420212825</c:v>
              </c:pt>
              <c:pt idx="7">
                <c:v>-0.19922062047189115</c:v>
              </c:pt>
              <c:pt idx="8">
                <c:v>24.6990930750394</c:v>
              </c:pt>
              <c:pt idx="9">
                <c:v>19.831503885224038</c:v>
              </c:pt>
              <c:pt idx="10">
                <c:v>19.522880472140855</c:v>
              </c:pt>
              <c:pt idx="11">
                <c:v>8.4119699435691473</c:v>
              </c:pt>
              <c:pt idx="12">
                <c:v>9.6715925465792907</c:v>
              </c:pt>
              <c:pt idx="13">
                <c:v>5.9346729282004844</c:v>
              </c:pt>
              <c:pt idx="14">
                <c:v>4.9668358707056086</c:v>
              </c:pt>
              <c:pt idx="15">
                <c:v>6.1641949735420667</c:v>
              </c:pt>
              <c:pt idx="16">
                <c:v>-0.24227346275506534</c:v>
              </c:pt>
              <c:pt idx="17">
                <c:v>-12.785738718327934</c:v>
              </c:pt>
              <c:pt idx="18">
                <c:v>-6.7978937010104801</c:v>
              </c:pt>
              <c:pt idx="19">
                <c:v>-17.867978467338844</c:v>
              </c:pt>
              <c:pt idx="20">
                <c:v>-17.952823466714108</c:v>
              </c:pt>
              <c:pt idx="21">
                <c:v>-15.711917715733421</c:v>
              </c:pt>
              <c:pt idx="22">
                <c:v>-15.129578185042533</c:v>
              </c:pt>
              <c:pt idx="23">
                <c:v>-14.172241359928194</c:v>
              </c:pt>
              <c:pt idx="24">
                <c:v>-15.390786098336093</c:v>
              </c:pt>
              <c:pt idx="25">
                <c:v>-14.330479228156378</c:v>
              </c:pt>
              <c:pt idx="26">
                <c:v>-11.094449618579176</c:v>
              </c:pt>
              <c:pt idx="27">
                <c:v>-10.919503183982329</c:v>
              </c:pt>
              <c:pt idx="28">
                <c:v>-9.4054703956445564</c:v>
              </c:pt>
              <c:pt idx="29">
                <c:v>-7.28272144157512</c:v>
              </c:pt>
            </c:numLit>
          </c:val>
          <c:extLst>
            <c:ext xmlns:c16="http://schemas.microsoft.com/office/drawing/2014/chart" uri="{C3380CC4-5D6E-409C-BE32-E72D297353CC}">
              <c16:uniqueId val="{00000001-6B81-48CB-8F0F-A25AB742C154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-0.2005293434763189</c:v>
              </c:pt>
              <c:pt idx="1">
                <c:v>2.1403112437596974</c:v>
              </c:pt>
              <c:pt idx="2">
                <c:v>2.0622328067593116</c:v>
              </c:pt>
              <c:pt idx="3">
                <c:v>1.9261401624703467</c:v>
              </c:pt>
              <c:pt idx="4">
                <c:v>6.0052043351288376</c:v>
              </c:pt>
              <c:pt idx="5">
                <c:v>-3.7748933829939233</c:v>
              </c:pt>
              <c:pt idx="6">
                <c:v>9.2718545422399075</c:v>
              </c:pt>
              <c:pt idx="7">
                <c:v>2.674828766696919</c:v>
              </c:pt>
              <c:pt idx="8">
                <c:v>35.178359200997875</c:v>
              </c:pt>
              <c:pt idx="9">
                <c:v>47.410837049058273</c:v>
              </c:pt>
              <c:pt idx="10">
                <c:v>60.071223705749844</c:v>
              </c:pt>
              <c:pt idx="11">
                <c:v>66.849785677826276</c:v>
              </c:pt>
              <c:pt idx="12">
                <c:v>86.702492002321151</c:v>
              </c:pt>
              <c:pt idx="13">
                <c:v>121.81851934497695</c:v>
              </c:pt>
              <c:pt idx="14">
                <c:v>49.349240579924981</c:v>
              </c:pt>
              <c:pt idx="15">
                <c:v>107.09729644903655</c:v>
              </c:pt>
              <c:pt idx="16">
                <c:v>119.20752232561972</c:v>
              </c:pt>
              <c:pt idx="17">
                <c:v>169.48001453368579</c:v>
              </c:pt>
              <c:pt idx="18">
                <c:v>153.50259196668503</c:v>
              </c:pt>
              <c:pt idx="19">
                <c:v>125.94457557547048</c:v>
              </c:pt>
              <c:pt idx="20">
                <c:v>116.71394585435519</c:v>
              </c:pt>
              <c:pt idx="21">
                <c:v>155.60240872666395</c:v>
              </c:pt>
              <c:pt idx="22">
                <c:v>139.05016882601012</c:v>
              </c:pt>
              <c:pt idx="23">
                <c:v>150.97984549205057</c:v>
              </c:pt>
              <c:pt idx="24">
                <c:v>137.9784496071054</c:v>
              </c:pt>
              <c:pt idx="25">
                <c:v>115.50668834492967</c:v>
              </c:pt>
              <c:pt idx="26">
                <c:v>111.29592889193373</c:v>
              </c:pt>
              <c:pt idx="27">
                <c:v>82.33346193661464</c:v>
              </c:pt>
              <c:pt idx="28">
                <c:v>72.427614722226053</c:v>
              </c:pt>
              <c:pt idx="29">
                <c:v>95.801816343039718</c:v>
              </c:pt>
            </c:numLit>
          </c:val>
          <c:extLst>
            <c:ext xmlns:c16="http://schemas.microsoft.com/office/drawing/2014/chart" uri="{C3380CC4-5D6E-409C-BE32-E72D297353CC}">
              <c16:uniqueId val="{00000002-6B81-48CB-8F0F-A25AB742C154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3.6742058787694987E-2</c:v>
              </c:pt>
              <c:pt idx="1">
                <c:v>0.31972299569463303</c:v>
              </c:pt>
              <c:pt idx="2">
                <c:v>-0.29523356487231922</c:v>
              </c:pt>
              <c:pt idx="3">
                <c:v>-0.17419829470759396</c:v>
              </c:pt>
              <c:pt idx="4">
                <c:v>9.5940949228292993E-2</c:v>
              </c:pt>
              <c:pt idx="5">
                <c:v>0.5869573048453276</c:v>
              </c:pt>
              <c:pt idx="6">
                <c:v>2.7292679195818437</c:v>
              </c:pt>
              <c:pt idx="7">
                <c:v>4.5310572190992389</c:v>
              </c:pt>
              <c:pt idx="8">
                <c:v>11.47725230142089</c:v>
              </c:pt>
              <c:pt idx="9">
                <c:v>7.473046066986285</c:v>
              </c:pt>
              <c:pt idx="10">
                <c:v>-1.8889625795702614</c:v>
              </c:pt>
              <c:pt idx="11">
                <c:v>5.3276095089163391</c:v>
              </c:pt>
              <c:pt idx="12">
                <c:v>2.3956461511633051</c:v>
              </c:pt>
              <c:pt idx="13">
                <c:v>2.0479322420737844</c:v>
              </c:pt>
              <c:pt idx="14">
                <c:v>5.2386444266788317</c:v>
              </c:pt>
              <c:pt idx="15">
                <c:v>1.8245906974887589</c:v>
              </c:pt>
              <c:pt idx="16">
                <c:v>5.4091141397308888</c:v>
              </c:pt>
              <c:pt idx="17">
                <c:v>7.940772678980295</c:v>
              </c:pt>
              <c:pt idx="18">
                <c:v>6.1493934598244095</c:v>
              </c:pt>
              <c:pt idx="19">
                <c:v>10.651834835213151</c:v>
              </c:pt>
              <c:pt idx="20">
                <c:v>9.8966787171497685</c:v>
              </c:pt>
              <c:pt idx="21">
                <c:v>7.8786386309418504</c:v>
              </c:pt>
              <c:pt idx="22">
                <c:v>8.1294740649827872</c:v>
              </c:pt>
              <c:pt idx="23">
                <c:v>7.0974363359042627</c:v>
              </c:pt>
              <c:pt idx="24">
                <c:v>7.7885398366524328</c:v>
              </c:pt>
              <c:pt idx="25">
                <c:v>7.2834889232274236</c:v>
              </c:pt>
              <c:pt idx="26">
                <c:v>6.0999748388225612</c:v>
              </c:pt>
              <c:pt idx="27">
                <c:v>6.3364827921943743</c:v>
              </c:pt>
              <c:pt idx="28">
                <c:v>5.4854974361689983</c:v>
              </c:pt>
              <c:pt idx="29">
                <c:v>3.3957526240969855</c:v>
              </c:pt>
            </c:numLit>
          </c:val>
          <c:extLst>
            <c:ext xmlns:c16="http://schemas.microsoft.com/office/drawing/2014/chart" uri="{C3380CC4-5D6E-409C-BE32-E72D297353CC}">
              <c16:uniqueId val="{00000003-6B81-48CB-8F0F-A25AB742C154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-9.9983178223079681E-5</c:v>
              </c:pt>
              <c:pt idx="1">
                <c:v>-9.3022714584449885E-5</c:v>
              </c:pt>
              <c:pt idx="2">
                <c:v>-1.0478073614898884E-4</c:v>
              </c:pt>
              <c:pt idx="3">
                <c:v>-1.093084525582795E-4</c:v>
              </c:pt>
              <c:pt idx="4">
                <c:v>0.20179353694527968</c:v>
              </c:pt>
              <c:pt idx="5">
                <c:v>-1.2878233147617379E-4</c:v>
              </c:pt>
              <c:pt idx="6">
                <c:v>-0.65759580034257858</c:v>
              </c:pt>
              <c:pt idx="7">
                <c:v>1.5841500513066507</c:v>
              </c:pt>
              <c:pt idx="8">
                <c:v>15.017402008449864</c:v>
              </c:pt>
              <c:pt idx="9">
                <c:v>11.654627777217556</c:v>
              </c:pt>
              <c:pt idx="10">
                <c:v>14.699291720952544</c:v>
              </c:pt>
              <c:pt idx="11">
                <c:v>13.404465788650441</c:v>
              </c:pt>
              <c:pt idx="12">
                <c:v>15.699449448518038</c:v>
              </c:pt>
              <c:pt idx="13">
                <c:v>12.554884868022839</c:v>
              </c:pt>
              <c:pt idx="14">
                <c:v>11.855416244542397</c:v>
              </c:pt>
              <c:pt idx="15">
                <c:v>12.589937157391716</c:v>
              </c:pt>
              <c:pt idx="16">
                <c:v>3.645306340207128</c:v>
              </c:pt>
              <c:pt idx="17">
                <c:v>-2.622546653009465</c:v>
              </c:pt>
              <c:pt idx="18">
                <c:v>-0.2233421810332743</c:v>
              </c:pt>
              <c:pt idx="19">
                <c:v>-3.060979932388932</c:v>
              </c:pt>
              <c:pt idx="20">
                <c:v>-4.1358095927836303</c:v>
              </c:pt>
              <c:pt idx="21">
                <c:v>-2.6814193167285225</c:v>
              </c:pt>
              <c:pt idx="22">
                <c:v>-2.8031333091769284</c:v>
              </c:pt>
              <c:pt idx="23">
                <c:v>-3.1759120690265377</c:v>
              </c:pt>
              <c:pt idx="24">
                <c:v>-5.1115747370749887</c:v>
              </c:pt>
              <c:pt idx="25">
                <c:v>-4.73060710445327</c:v>
              </c:pt>
              <c:pt idx="26">
                <c:v>-1.9972021890562246</c:v>
              </c:pt>
              <c:pt idx="27">
                <c:v>-2.7502916859314723</c:v>
              </c:pt>
              <c:pt idx="28">
                <c:v>-1.645649620960512</c:v>
              </c:pt>
              <c:pt idx="29">
                <c:v>0.8492452620671429</c:v>
              </c:pt>
            </c:numLit>
          </c:val>
          <c:extLst>
            <c:ext xmlns:c16="http://schemas.microsoft.com/office/drawing/2014/chart" uri="{C3380CC4-5D6E-409C-BE32-E72D297353CC}">
              <c16:uniqueId val="{00000004-6B81-48CB-8F0F-A25AB742C154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-3.2339039599999842E-4</c:v>
              </c:pt>
              <c:pt idx="1">
                <c:v>-3.2434553699999978E-4</c:v>
              </c:pt>
              <c:pt idx="2">
                <c:v>-2.0326437203266323E-4</c:v>
              </c:pt>
              <c:pt idx="3">
                <c:v>0.16978943246798295</c:v>
              </c:pt>
              <c:pt idx="4">
                <c:v>-1.2539915973000415E-2</c:v>
              </c:pt>
              <c:pt idx="5">
                <c:v>0.66986352087399936</c:v>
              </c:pt>
              <c:pt idx="6">
                <c:v>2.3181179041090161</c:v>
              </c:pt>
              <c:pt idx="7">
                <c:v>5.4201184231004618E-2</c:v>
              </c:pt>
              <c:pt idx="8">
                <c:v>-3.3565747399999946E-4</c:v>
              </c:pt>
              <c:pt idx="9">
                <c:v>1.6234668819999978E-2</c:v>
              </c:pt>
              <c:pt idx="10">
                <c:v>-3.9888710782820018</c:v>
              </c:pt>
              <c:pt idx="11">
                <c:v>0.74350056173500789</c:v>
              </c:pt>
              <c:pt idx="12">
                <c:v>9.682041260200025E-2</c:v>
              </c:pt>
              <c:pt idx="13">
                <c:v>1.1724480831340074</c:v>
              </c:pt>
              <c:pt idx="14">
                <c:v>0.11736694640300005</c:v>
              </c:pt>
              <c:pt idx="15">
                <c:v>-0.10973440913500099</c:v>
              </c:pt>
              <c:pt idx="16">
                <c:v>-5.5141090699999985E-4</c:v>
              </c:pt>
              <c:pt idx="17">
                <c:v>-0.28559031596899942</c:v>
              </c:pt>
              <c:pt idx="18">
                <c:v>0.3658317747560007</c:v>
              </c:pt>
              <c:pt idx="19">
                <c:v>-0.24640814556799384</c:v>
              </c:pt>
              <c:pt idx="20">
                <c:v>-8.4165507114999372E-2</c:v>
              </c:pt>
              <c:pt idx="21">
                <c:v>4.0867202015995474E-2</c:v>
              </c:pt>
              <c:pt idx="22">
                <c:v>-5.8588037289993622E-2</c:v>
              </c:pt>
              <c:pt idx="23">
                <c:v>-4.2220991455000245E-2</c:v>
              </c:pt>
              <c:pt idx="24">
                <c:v>-9.9889803800000052E-4</c:v>
              </c:pt>
              <c:pt idx="25">
                <c:v>-3.5614234950007706E-3</c:v>
              </c:pt>
              <c:pt idx="26">
                <c:v>0.13270336504900015</c:v>
              </c:pt>
              <c:pt idx="27">
                <c:v>4.2448460810998512E-2</c:v>
              </c:pt>
              <c:pt idx="28">
                <c:v>3.1909824611000337E-2</c:v>
              </c:pt>
              <c:pt idx="29">
                <c:v>0.30085976793800029</c:v>
              </c:pt>
            </c:numLit>
          </c:val>
          <c:extLst>
            <c:ext xmlns:c16="http://schemas.microsoft.com/office/drawing/2014/chart" uri="{C3380CC4-5D6E-409C-BE32-E72D297353CC}">
              <c16:uniqueId val="{00000005-6B81-48CB-8F0F-A25AB742C154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-0.66594961720454648</c:v>
              </c:pt>
              <c:pt idx="1">
                <c:v>2.3283656201889424E-6</c:v>
              </c:pt>
              <c:pt idx="2">
                <c:v>-5.8874894490633188E-7</c:v>
              </c:pt>
              <c:pt idx="3">
                <c:v>-9.3647296757556708E-7</c:v>
              </c:pt>
              <c:pt idx="4">
                <c:v>8.3730492591872263E-2</c:v>
              </c:pt>
              <c:pt idx="5">
                <c:v>0.67494561217990334</c:v>
              </c:pt>
              <c:pt idx="6">
                <c:v>2.4701172991477027E-6</c:v>
              </c:pt>
              <c:pt idx="7">
                <c:v>-13.574678302339882</c:v>
              </c:pt>
              <c:pt idx="8">
                <c:v>1.0179334087588609E-4</c:v>
              </c:pt>
              <c:pt idx="9">
                <c:v>-3.7938660426657427E-7</c:v>
              </c:pt>
              <c:pt idx="10">
                <c:v>-3.9588668967466406E-8</c:v>
              </c:pt>
              <c:pt idx="11">
                <c:v>-7.0083863371006321E-8</c:v>
              </c:pt>
              <c:pt idx="12">
                <c:v>2.7759844801356071E-5</c:v>
              </c:pt>
              <c:pt idx="13">
                <c:v>2.3478229325057998E-7</c:v>
              </c:pt>
              <c:pt idx="14">
                <c:v>1.5289774519059252E-6</c:v>
              </c:pt>
              <c:pt idx="15">
                <c:v>-1.3899777014075329E-9</c:v>
              </c:pt>
              <c:pt idx="16">
                <c:v>-2.727145625844171E-8</c:v>
              </c:pt>
              <c:pt idx="17">
                <c:v>-1.8334181120610575E-8</c:v>
              </c:pt>
              <c:pt idx="18">
                <c:v>-9.6964168264302173E-9</c:v>
              </c:pt>
              <c:pt idx="19">
                <c:v>-1.0531055591719751E-8</c:v>
              </c:pt>
              <c:pt idx="20">
                <c:v>3.5884707913815722E-7</c:v>
              </c:pt>
              <c:pt idx="21">
                <c:v>6.7634208420856203E-8</c:v>
              </c:pt>
              <c:pt idx="22">
                <c:v>2.5950953893195985E-7</c:v>
              </c:pt>
              <c:pt idx="23">
                <c:v>2.4572864809051742E-7</c:v>
              </c:pt>
              <c:pt idx="24">
                <c:v>-1.6700579378820893E-5</c:v>
              </c:pt>
              <c:pt idx="25">
                <c:v>-2.1799316716035884E-8</c:v>
              </c:pt>
              <c:pt idx="26">
                <c:v>-2.3136638957576049E-8</c:v>
              </c:pt>
              <c:pt idx="27">
                <c:v>-7.7982010680654196E-9</c:v>
              </c:pt>
              <c:pt idx="28">
                <c:v>-1.1577820513877809E-5</c:v>
              </c:pt>
              <c:pt idx="29">
                <c:v>-3.3828544761148748E-8</c:v>
              </c:pt>
            </c:numLit>
          </c:val>
          <c:extLst>
            <c:ext xmlns:c16="http://schemas.microsoft.com/office/drawing/2014/chart" uri="{C3380CC4-5D6E-409C-BE32-E72D297353CC}">
              <c16:uniqueId val="{00000006-6B81-48CB-8F0F-A25AB742C154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2.6662580899999844E-4</c:v>
              </c:pt>
              <c:pt idx="1">
                <c:v>3.9220487710000529E-3</c:v>
              </c:pt>
              <c:pt idx="2">
                <c:v>1.7388434081999971E-2</c:v>
              </c:pt>
              <c:pt idx="3">
                <c:v>1.8695201330999944E-2</c:v>
              </c:pt>
              <c:pt idx="4">
                <c:v>1.9658502762000096E-2</c:v>
              </c:pt>
              <c:pt idx="5">
                <c:v>-3.551686959E-2</c:v>
              </c:pt>
              <c:pt idx="6">
                <c:v>-8.1327484729999955E-2</c:v>
              </c:pt>
              <c:pt idx="7">
                <c:v>-0.23005180980000006</c:v>
              </c:pt>
              <c:pt idx="8">
                <c:v>-0.54088035505999987</c:v>
              </c:pt>
              <c:pt idx="9">
                <c:v>-0.57382167270000017</c:v>
              </c:pt>
              <c:pt idx="10">
                <c:v>-0.33965357780000005</c:v>
              </c:pt>
              <c:pt idx="11">
                <c:v>-0.44579528640000005</c:v>
              </c:pt>
              <c:pt idx="12">
                <c:v>-0.33306837710000003</c:v>
              </c:pt>
              <c:pt idx="13">
                <c:v>-0.28403616135999998</c:v>
              </c:pt>
              <c:pt idx="14">
                <c:v>-0.39578492069999999</c:v>
              </c:pt>
              <c:pt idx="15">
                <c:v>-0.21776376530000008</c:v>
              </c:pt>
              <c:pt idx="16">
                <c:v>-0.28174900209999998</c:v>
              </c:pt>
              <c:pt idx="17">
                <c:v>-0.19595082079999998</c:v>
              </c:pt>
              <c:pt idx="18">
                <c:v>-0.10084883430000008</c:v>
              </c:pt>
              <c:pt idx="19">
                <c:v>-0.27116339359999997</c:v>
              </c:pt>
              <c:pt idx="20">
                <c:v>-0.29832614194999996</c:v>
              </c:pt>
              <c:pt idx="21">
                <c:v>-0.11785855270000001</c:v>
              </c:pt>
              <c:pt idx="22">
                <c:v>-0.13531311730000006</c:v>
              </c:pt>
              <c:pt idx="23">
                <c:v>-0.12645665960000008</c:v>
              </c:pt>
              <c:pt idx="24">
                <c:v>-0.12786696769999994</c:v>
              </c:pt>
              <c:pt idx="25">
                <c:v>-7.9153943299999835E-2</c:v>
              </c:pt>
              <c:pt idx="26">
                <c:v>-4.127088080000002E-2</c:v>
              </c:pt>
              <c:pt idx="27">
                <c:v>-0.11515702779999995</c:v>
              </c:pt>
              <c:pt idx="28">
                <c:v>-0.15773742949999997</c:v>
              </c:pt>
              <c:pt idx="29">
                <c:v>2.3981922300000014E-2</c:v>
              </c:pt>
            </c:numLit>
          </c:val>
          <c:extLst>
            <c:ext xmlns:c16="http://schemas.microsoft.com/office/drawing/2014/chart" uri="{C3380CC4-5D6E-409C-BE32-E72D297353CC}">
              <c16:uniqueId val="{00000007-6B81-48CB-8F0F-A25AB742C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9930720"/>
        <c:axId val="1809917664"/>
      </c:barChart>
      <c:catAx>
        <c:axId val="180993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9917664"/>
        <c:crosses val="autoZero"/>
        <c:auto val="1"/>
        <c:lblAlgn val="ctr"/>
        <c:lblOffset val="100"/>
        <c:noMultiLvlLbl val="0"/>
      </c:catAx>
      <c:valAx>
        <c:axId val="180991766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0993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-4.3321242568292468E-3</c:v>
              </c:pt>
              <c:pt idx="1">
                <c:v>-4.2970149086069605E-3</c:v>
              </c:pt>
              <c:pt idx="2">
                <c:v>1.1246987043142269</c:v>
              </c:pt>
              <c:pt idx="3">
                <c:v>3.1003330292152782</c:v>
              </c:pt>
              <c:pt idx="4">
                <c:v>0.55230127671495666</c:v>
              </c:pt>
              <c:pt idx="5">
                <c:v>-1.8245875346788694</c:v>
              </c:pt>
              <c:pt idx="6">
                <c:v>-19.896788355021386</c:v>
              </c:pt>
              <c:pt idx="7">
                <c:v>-28.684593961865176</c:v>
              </c:pt>
              <c:pt idx="8">
                <c:v>62.503777078926987</c:v>
              </c:pt>
              <c:pt idx="9">
                <c:v>26.827552274115305</c:v>
              </c:pt>
              <c:pt idx="10">
                <c:v>95.441814664035064</c:v>
              </c:pt>
              <c:pt idx="11">
                <c:v>33.284522308767919</c:v>
              </c:pt>
              <c:pt idx="12">
                <c:v>33.198533168726954</c:v>
              </c:pt>
              <c:pt idx="13">
                <c:v>24.759441475042422</c:v>
              </c:pt>
              <c:pt idx="14">
                <c:v>20.173512856787056</c:v>
              </c:pt>
              <c:pt idx="15">
                <c:v>30.638394191189491</c:v>
              </c:pt>
              <c:pt idx="16">
                <c:v>-27.74692921174983</c:v>
              </c:pt>
              <c:pt idx="17">
                <c:v>-85.874135921597826</c:v>
              </c:pt>
              <c:pt idx="18">
                <c:v>-42.759804755951336</c:v>
              </c:pt>
              <c:pt idx="19">
                <c:v>-106.89246124227247</c:v>
              </c:pt>
              <c:pt idx="20">
                <c:v>-112.0847749866407</c:v>
              </c:pt>
              <c:pt idx="21">
                <c:v>-100.88396750800712</c:v>
              </c:pt>
              <c:pt idx="22">
                <c:v>-78.683925928816734</c:v>
              </c:pt>
              <c:pt idx="23">
                <c:v>-87.814053549522214</c:v>
              </c:pt>
              <c:pt idx="24">
                <c:v>-92.313002563133523</c:v>
              </c:pt>
              <c:pt idx="25">
                <c:v>-85.35215443973766</c:v>
              </c:pt>
              <c:pt idx="26">
                <c:v>-69.047637047151511</c:v>
              </c:pt>
              <c:pt idx="27">
                <c:v>-76.003133225307465</c:v>
              </c:pt>
              <c:pt idx="28">
                <c:v>-69.615945792552793</c:v>
              </c:pt>
              <c:pt idx="29">
                <c:v>-61.904279078096351</c:v>
              </c:pt>
            </c:numLit>
          </c:val>
          <c:extLst>
            <c:ext xmlns:c16="http://schemas.microsoft.com/office/drawing/2014/chart" uri="{C3380CC4-5D6E-409C-BE32-E72D297353CC}">
              <c16:uniqueId val="{00000000-B183-47B2-AFEB-5C8C2408FB98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-0.25685660260845111</c:v>
              </c:pt>
              <c:pt idx="1">
                <c:v>-0.24250440432749087</c:v>
              </c:pt>
              <c:pt idx="2">
                <c:v>6.1392750874000424E-2</c:v>
              </c:pt>
              <c:pt idx="3">
                <c:v>0.67825818449468755</c:v>
              </c:pt>
              <c:pt idx="4">
                <c:v>0.23294505511258023</c:v>
              </c:pt>
              <c:pt idx="5">
                <c:v>-3.6023994006891797</c:v>
              </c:pt>
              <c:pt idx="6">
                <c:v>-5.4070915869530722</c:v>
              </c:pt>
              <c:pt idx="7">
                <c:v>2.6254394752810128</c:v>
              </c:pt>
              <c:pt idx="8">
                <c:v>25.423771881923017</c:v>
              </c:pt>
              <c:pt idx="9">
                <c:v>15.143548583795337</c:v>
              </c:pt>
              <c:pt idx="10">
                <c:v>21.279226391533712</c:v>
              </c:pt>
              <c:pt idx="11">
                <c:v>6.3392076105559454</c:v>
              </c:pt>
              <c:pt idx="12">
                <c:v>9.0010545894858751</c:v>
              </c:pt>
              <c:pt idx="13">
                <c:v>6.0436664112585277</c:v>
              </c:pt>
              <c:pt idx="14">
                <c:v>5.1525690093797039</c:v>
              </c:pt>
              <c:pt idx="15">
                <c:v>8.7094031046551663</c:v>
              </c:pt>
              <c:pt idx="16">
                <c:v>-7.3778520767104965</c:v>
              </c:pt>
              <c:pt idx="17">
                <c:v>-22.550499449826475</c:v>
              </c:pt>
              <c:pt idx="18">
                <c:v>-9.1403326524296062</c:v>
              </c:pt>
              <c:pt idx="19">
                <c:v>-37.018221175031044</c:v>
              </c:pt>
              <c:pt idx="20">
                <c:v>-38.253778345238629</c:v>
              </c:pt>
              <c:pt idx="21">
                <c:v>-34.966855944285953</c:v>
              </c:pt>
              <c:pt idx="22">
                <c:v>-28.337117368246027</c:v>
              </c:pt>
              <c:pt idx="23">
                <c:v>-30.44251864955595</c:v>
              </c:pt>
              <c:pt idx="24">
                <c:v>-31.947254654305084</c:v>
              </c:pt>
              <c:pt idx="25">
                <c:v>-29.710727941485857</c:v>
              </c:pt>
              <c:pt idx="26">
                <c:v>-24.227621902715669</c:v>
              </c:pt>
              <c:pt idx="27">
                <c:v>-26.052998838263136</c:v>
              </c:pt>
              <c:pt idx="28">
                <c:v>-23.743664510383326</c:v>
              </c:pt>
              <c:pt idx="29">
                <c:v>-21.211919741299539</c:v>
              </c:pt>
            </c:numLit>
          </c:val>
          <c:extLst>
            <c:ext xmlns:c16="http://schemas.microsoft.com/office/drawing/2014/chart" uri="{C3380CC4-5D6E-409C-BE32-E72D297353CC}">
              <c16:uniqueId val="{00000001-B183-47B2-AFEB-5C8C2408FB98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-0.22844074644990542</c:v>
              </c:pt>
              <c:pt idx="1">
                <c:v>1.70793845019125</c:v>
              </c:pt>
              <c:pt idx="2">
                <c:v>1.9889592543331673</c:v>
              </c:pt>
              <c:pt idx="3">
                <c:v>1.7829428621275838</c:v>
              </c:pt>
              <c:pt idx="4">
                <c:v>5.7434615626357299</c:v>
              </c:pt>
              <c:pt idx="5">
                <c:v>-3.2421657220688758</c:v>
              </c:pt>
              <c:pt idx="6">
                <c:v>4.2177780605857151</c:v>
              </c:pt>
              <c:pt idx="7">
                <c:v>-4.8176438135724311</c:v>
              </c:pt>
              <c:pt idx="8">
                <c:v>40.75180017126695</c:v>
              </c:pt>
              <c:pt idx="9">
                <c:v>55.272810817214349</c:v>
              </c:pt>
              <c:pt idx="10">
                <c:v>84.853544097888971</c:v>
              </c:pt>
              <c:pt idx="11">
                <c:v>111.89476219435187</c:v>
              </c:pt>
              <c:pt idx="12">
                <c:v>124.50821452662058</c:v>
              </c:pt>
              <c:pt idx="13">
                <c:v>182.40053906829689</c:v>
              </c:pt>
              <c:pt idx="14">
                <c:v>68.64146791241501</c:v>
              </c:pt>
              <c:pt idx="15">
                <c:v>150.73979632900569</c:v>
              </c:pt>
              <c:pt idx="16">
                <c:v>197.25979890175881</c:v>
              </c:pt>
              <c:pt idx="17">
                <c:v>291.5786816155105</c:v>
              </c:pt>
              <c:pt idx="18">
                <c:v>245.99414279363509</c:v>
              </c:pt>
              <c:pt idx="19">
                <c:v>295.48431515938023</c:v>
              </c:pt>
              <c:pt idx="20">
                <c:v>290.07204994728022</c:v>
              </c:pt>
              <c:pt idx="21">
                <c:v>313.34156145595352</c:v>
              </c:pt>
              <c:pt idx="22">
                <c:v>277.06166213048004</c:v>
              </c:pt>
              <c:pt idx="23">
                <c:v>297.6239262243605</c:v>
              </c:pt>
              <c:pt idx="24">
                <c:v>277.77404784738542</c:v>
              </c:pt>
              <c:pt idx="25">
                <c:v>236.57160062646994</c:v>
              </c:pt>
              <c:pt idx="26">
                <c:v>230.64972070512385</c:v>
              </c:pt>
              <c:pt idx="27">
                <c:v>205.43233107910987</c:v>
              </c:pt>
              <c:pt idx="28">
                <c:v>195.56670595390574</c:v>
              </c:pt>
              <c:pt idx="29">
                <c:v>208.53008357227532</c:v>
              </c:pt>
            </c:numLit>
          </c:val>
          <c:extLst>
            <c:ext xmlns:c16="http://schemas.microsoft.com/office/drawing/2014/chart" uri="{C3380CC4-5D6E-409C-BE32-E72D297353CC}">
              <c16:uniqueId val="{00000002-B183-47B2-AFEB-5C8C2408FB98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3.8141576365660512E-2</c:v>
              </c:pt>
              <c:pt idx="1">
                <c:v>0.33152451019338969</c:v>
              </c:pt>
              <c:pt idx="2">
                <c:v>-0.2788887204197863</c:v>
              </c:pt>
              <c:pt idx="3">
                <c:v>-0.25253864915487156</c:v>
              </c:pt>
              <c:pt idx="4">
                <c:v>2.3060994408410806E-2</c:v>
              </c:pt>
              <c:pt idx="5">
                <c:v>0.43699554294255449</c:v>
              </c:pt>
              <c:pt idx="6">
                <c:v>2.5770414751299313</c:v>
              </c:pt>
              <c:pt idx="7">
                <c:v>4.0994374216166989</c:v>
              </c:pt>
              <c:pt idx="8">
                <c:v>11.740074982137003</c:v>
              </c:pt>
              <c:pt idx="9">
                <c:v>9.394586514933053</c:v>
              </c:pt>
              <c:pt idx="10">
                <c:v>1.2792391398315885</c:v>
              </c:pt>
              <c:pt idx="11">
                <c:v>7.3089801596463531</c:v>
              </c:pt>
              <c:pt idx="12">
                <c:v>3.7631415024364401</c:v>
              </c:pt>
              <c:pt idx="13">
                <c:v>4.2926455796470577</c:v>
              </c:pt>
              <c:pt idx="14">
                <c:v>5.5256382414547147</c:v>
              </c:pt>
              <c:pt idx="15">
                <c:v>3.1630511252562883</c:v>
              </c:pt>
              <c:pt idx="16">
                <c:v>7.387191021334786</c:v>
              </c:pt>
              <c:pt idx="17">
                <c:v>16.777083810084719</c:v>
              </c:pt>
              <c:pt idx="18">
                <c:v>13.492829013500113</c:v>
              </c:pt>
              <c:pt idx="19">
                <c:v>20.589952553772093</c:v>
              </c:pt>
              <c:pt idx="20">
                <c:v>20.271915055283159</c:v>
              </c:pt>
              <c:pt idx="21">
                <c:v>18.541876008380427</c:v>
              </c:pt>
              <c:pt idx="22">
                <c:v>16.229424146223266</c:v>
              </c:pt>
              <c:pt idx="23">
                <c:v>15.278090779575052</c:v>
              </c:pt>
              <c:pt idx="24">
                <c:v>15.629284532140105</c:v>
              </c:pt>
              <c:pt idx="25">
                <c:v>14.62997492013551</c:v>
              </c:pt>
              <c:pt idx="26">
                <c:v>12.682869207647855</c:v>
              </c:pt>
              <c:pt idx="27">
                <c:v>13.509909678365375</c:v>
              </c:pt>
              <c:pt idx="28">
                <c:v>12.281308060109495</c:v>
              </c:pt>
              <c:pt idx="29">
                <c:v>9.9968059739660475</c:v>
              </c:pt>
            </c:numLit>
          </c:val>
          <c:extLst>
            <c:ext xmlns:c16="http://schemas.microsoft.com/office/drawing/2014/chart" uri="{C3380CC4-5D6E-409C-BE32-E72D297353CC}">
              <c16:uniqueId val="{00000003-B183-47B2-AFEB-5C8C2408FB98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-1.496588266302876E-4</c:v>
              </c:pt>
              <c:pt idx="1">
                <c:v>-1.4778870219264381E-4</c:v>
              </c:pt>
              <c:pt idx="2">
                <c:v>-3.8252808984004961E-4</c:v>
              </c:pt>
              <c:pt idx="3">
                <c:v>-3.7656341887990061E-4</c:v>
              </c:pt>
              <c:pt idx="4">
                <c:v>0.16872278696839693</c:v>
              </c:pt>
              <c:pt idx="5">
                <c:v>-4.44910425434486E-4</c:v>
              </c:pt>
              <c:pt idx="6">
                <c:v>0.67635736403025426</c:v>
              </c:pt>
              <c:pt idx="7">
                <c:v>6.3418664894658008</c:v>
              </c:pt>
              <c:pt idx="8">
                <c:v>19.7483975166612</c:v>
              </c:pt>
              <c:pt idx="9">
                <c:v>13.932844815088828</c:v>
              </c:pt>
              <c:pt idx="10">
                <c:v>21.669761334254417</c:v>
              </c:pt>
              <c:pt idx="11">
                <c:v>23.837544877962017</c:v>
              </c:pt>
              <c:pt idx="12">
                <c:v>39.772936392043221</c:v>
              </c:pt>
              <c:pt idx="13">
                <c:v>31.983892979674692</c:v>
              </c:pt>
              <c:pt idx="14">
                <c:v>30.201977391988123</c:v>
              </c:pt>
              <c:pt idx="15">
                <c:v>32.374772408223521</c:v>
              </c:pt>
              <c:pt idx="16">
                <c:v>17.119676434886571</c:v>
              </c:pt>
              <c:pt idx="17">
                <c:v>4.4055962423299775</c:v>
              </c:pt>
              <c:pt idx="18">
                <c:v>12.657352661511936</c:v>
              </c:pt>
              <c:pt idx="19">
                <c:v>-1.3440094416544639</c:v>
              </c:pt>
              <c:pt idx="20">
                <c:v>-3.9818528494497514</c:v>
              </c:pt>
              <c:pt idx="21">
                <c:v>-2.1597559812067288</c:v>
              </c:pt>
              <c:pt idx="22">
                <c:v>1.4723712652563563</c:v>
              </c:pt>
              <c:pt idx="23">
                <c:v>-0.6097481258406674</c:v>
              </c:pt>
              <c:pt idx="24">
                <c:v>-4.3353101503137736</c:v>
              </c:pt>
              <c:pt idx="25">
                <c:v>-3.9509103326807917</c:v>
              </c:pt>
              <c:pt idx="26">
                <c:v>0.12884187626667654</c:v>
              </c:pt>
              <c:pt idx="27">
                <c:v>-2.2835674079786372</c:v>
              </c:pt>
              <c:pt idx="28">
                <c:v>-1.2492881126601674</c:v>
              </c:pt>
              <c:pt idx="29">
                <c:v>0.58123184558712637</c:v>
              </c:pt>
            </c:numLit>
          </c:val>
          <c:extLst>
            <c:ext xmlns:c16="http://schemas.microsoft.com/office/drawing/2014/chart" uri="{C3380CC4-5D6E-409C-BE32-E72D297353CC}">
              <c16:uniqueId val="{00000004-B183-47B2-AFEB-5C8C2408FB98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-8.2931051399999707E-4</c:v>
              </c:pt>
              <c:pt idx="1">
                <c:v>-8.3225878399999535E-4</c:v>
              </c:pt>
              <c:pt idx="2">
                <c:v>6.1417300199195779E-4</c:v>
              </c:pt>
              <c:pt idx="3">
                <c:v>4.8935153332990922E-2</c:v>
              </c:pt>
              <c:pt idx="4">
                <c:v>-0.21265372339000033</c:v>
              </c:pt>
              <c:pt idx="5">
                <c:v>0.54795577695000475</c:v>
              </c:pt>
              <c:pt idx="6">
                <c:v>2.927412540462015</c:v>
              </c:pt>
              <c:pt idx="7">
                <c:v>2.8949460606003896E-2</c:v>
              </c:pt>
              <c:pt idx="8">
                <c:v>-6.4287471009999986E-3</c:v>
              </c:pt>
              <c:pt idx="9">
                <c:v>1.5711014924999961E-2</c:v>
              </c:pt>
              <c:pt idx="10">
                <c:v>-1.9549033273900021</c:v>
              </c:pt>
              <c:pt idx="11">
                <c:v>0.23268023936101301</c:v>
              </c:pt>
              <c:pt idx="12">
                <c:v>0.20253293074500067</c:v>
              </c:pt>
              <c:pt idx="13">
                <c:v>-1.1384712095999987</c:v>
              </c:pt>
              <c:pt idx="14">
                <c:v>-6.3370206675999796E-2</c:v>
              </c:pt>
              <c:pt idx="15">
                <c:v>-0.82238749592600513</c:v>
              </c:pt>
              <c:pt idx="16">
                <c:v>-1.711287568E-3</c:v>
              </c:pt>
              <c:pt idx="17">
                <c:v>8.5778198961149954</c:v>
              </c:pt>
              <c:pt idx="18">
                <c:v>1.5738795901260003</c:v>
              </c:pt>
              <c:pt idx="19">
                <c:v>0.37477684721601179</c:v>
              </c:pt>
              <c:pt idx="20">
                <c:v>-0.14023613028400028</c:v>
              </c:pt>
              <c:pt idx="21">
                <c:v>0.62137722713400478</c:v>
              </c:pt>
              <c:pt idx="22">
                <c:v>0.95123523592400439</c:v>
              </c:pt>
              <c:pt idx="23">
                <c:v>-0.18537362549500358</c:v>
              </c:pt>
              <c:pt idx="24">
                <c:v>-2.7539545629998996E-3</c:v>
              </c:pt>
              <c:pt idx="25">
                <c:v>-0.12808922054900096</c:v>
              </c:pt>
              <c:pt idx="26">
                <c:v>-0.20693664832100023</c:v>
              </c:pt>
              <c:pt idx="27">
                <c:v>0.23951862881500219</c:v>
              </c:pt>
              <c:pt idx="28">
                <c:v>3.5057587185999939E-2</c:v>
              </c:pt>
              <c:pt idx="29">
                <c:v>0.81112407346800097</c:v>
              </c:pt>
            </c:numLit>
          </c:val>
          <c:extLst>
            <c:ext xmlns:c16="http://schemas.microsoft.com/office/drawing/2014/chart" uri="{C3380CC4-5D6E-409C-BE32-E72D297353CC}">
              <c16:uniqueId val="{00000005-B183-47B2-AFEB-5C8C2408FB98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7.1240167863336978</c:v>
              </c:pt>
              <c:pt idx="1">
                <c:v>3.2444018984835263E-6</c:v>
              </c:pt>
              <c:pt idx="2">
                <c:v>-5.6499387514362037E-8</c:v>
              </c:pt>
              <c:pt idx="3">
                <c:v>-2.7939761005668247E-6</c:v>
              </c:pt>
              <c:pt idx="4">
                <c:v>-0.41806264642374025</c:v>
              </c:pt>
              <c:pt idx="5">
                <c:v>0.56492694401106425</c:v>
              </c:pt>
              <c:pt idx="6">
                <c:v>2.4030811942368606E-6</c:v>
              </c:pt>
              <c:pt idx="7">
                <c:v>-14.016701630702864</c:v>
              </c:pt>
              <c:pt idx="8">
                <c:v>1.0875521729556737E-4</c:v>
              </c:pt>
              <c:pt idx="9">
                <c:v>-4.4428678345326373E-7</c:v>
              </c:pt>
              <c:pt idx="10">
                <c:v>5.6026838387764931E-8</c:v>
              </c:pt>
              <c:pt idx="11">
                <c:v>-1.7572098894074621E-9</c:v>
              </c:pt>
              <c:pt idx="12">
                <c:v>-2.4495677225816128</c:v>
              </c:pt>
              <c:pt idx="13">
                <c:v>-1.0096554431258251E-6</c:v>
              </c:pt>
              <c:pt idx="14">
                <c:v>-3.3254670219635977E-6</c:v>
              </c:pt>
              <c:pt idx="15">
                <c:v>-6.9641276755431727E-7</c:v>
              </c:pt>
              <c:pt idx="16">
                <c:v>-4.3526668191715408E-7</c:v>
              </c:pt>
              <c:pt idx="17">
                <c:v>-2.7518836448656941E-7</c:v>
              </c:pt>
              <c:pt idx="18">
                <c:v>-1.1326305607258866E-6</c:v>
              </c:pt>
              <c:pt idx="19">
                <c:v>-1.9054390964661664E-7</c:v>
              </c:pt>
              <c:pt idx="20">
                <c:v>3.1882327311669155E-7</c:v>
              </c:pt>
              <c:pt idx="21">
                <c:v>4.1227637779185671E-8</c:v>
              </c:pt>
              <c:pt idx="22">
                <c:v>1.9488000843636743E-7</c:v>
              </c:pt>
              <c:pt idx="23">
                <c:v>2.3161517842799091E-7</c:v>
              </c:pt>
              <c:pt idx="24">
                <c:v>-1.0651737673093362E-5</c:v>
              </c:pt>
              <c:pt idx="25">
                <c:v>-6.3817087160044089E-8</c:v>
              </c:pt>
              <c:pt idx="26">
                <c:v>-5.9502776185600008E-8</c:v>
              </c:pt>
              <c:pt idx="27">
                <c:v>-3.7586577867158012E-8</c:v>
              </c:pt>
              <c:pt idx="28">
                <c:v>-1.1998133704189678E-5</c:v>
              </c:pt>
              <c:pt idx="29">
                <c:v>-5.1337050318772672E-8</c:v>
              </c:pt>
            </c:numLit>
          </c:val>
          <c:extLst>
            <c:ext xmlns:c16="http://schemas.microsoft.com/office/drawing/2014/chart" uri="{C3380CC4-5D6E-409C-BE32-E72D297353CC}">
              <c16:uniqueId val="{00000006-B183-47B2-AFEB-5C8C2408FB98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1.7827854599999915E-4</c:v>
              </c:pt>
              <c:pt idx="1">
                <c:v>3.8762390930000556E-3</c:v>
              </c:pt>
              <c:pt idx="2">
                <c:v>1.7339755469000018E-2</c:v>
              </c:pt>
              <c:pt idx="3">
                <c:v>2.1640418750999979E-2</c:v>
              </c:pt>
              <c:pt idx="4">
                <c:v>2.3647582782000076E-2</c:v>
              </c:pt>
              <c:pt idx="5">
                <c:v>-3.0374976939999909E-2</c:v>
              </c:pt>
              <c:pt idx="6">
                <c:v>-6.6402264459999971E-2</c:v>
              </c:pt>
              <c:pt idx="7">
                <c:v>-0.21214062380000009</c:v>
              </c:pt>
              <c:pt idx="8">
                <c:v>-0.70214161505999995</c:v>
              </c:pt>
              <c:pt idx="9">
                <c:v>-0.62011768769999998</c:v>
              </c:pt>
              <c:pt idx="10">
                <c:v>-2.0397677800000014E-2</c:v>
              </c:pt>
              <c:pt idx="11">
                <c:v>-0.2708193814</c:v>
              </c:pt>
              <c:pt idx="12">
                <c:v>-0.27378472710000001</c:v>
              </c:pt>
              <c:pt idx="13">
                <c:v>-0.21313436336000002</c:v>
              </c:pt>
              <c:pt idx="14">
                <c:v>-0.36594178369999991</c:v>
              </c:pt>
              <c:pt idx="15">
                <c:v>-0.2317910983</c:v>
              </c:pt>
              <c:pt idx="16">
                <c:v>-0.35479880809999997</c:v>
              </c:pt>
              <c:pt idx="17">
                <c:v>-0.12557765479999999</c:v>
              </c:pt>
              <c:pt idx="18">
                <c:v>-6.5293452299999943E-2</c:v>
              </c:pt>
              <c:pt idx="19">
                <c:v>-0.25095218759999993</c:v>
              </c:pt>
              <c:pt idx="20">
                <c:v>-0.28338338895000004</c:v>
              </c:pt>
              <c:pt idx="21">
                <c:v>-0.15325744279999998</c:v>
              </c:pt>
              <c:pt idx="22">
                <c:v>-0.21398632929999994</c:v>
              </c:pt>
              <c:pt idx="23">
                <c:v>-0.26871456659999993</c:v>
              </c:pt>
              <c:pt idx="24">
                <c:v>-0.23634754870000008</c:v>
              </c:pt>
              <c:pt idx="25">
                <c:v>-9.4983594300000002E-2</c:v>
              </c:pt>
              <c:pt idx="26">
                <c:v>-5.1864190600000026E-2</c:v>
              </c:pt>
              <c:pt idx="27">
                <c:v>-0.15169012680000002</c:v>
              </c:pt>
              <c:pt idx="28">
                <c:v>-0.2155193895000001</c:v>
              </c:pt>
              <c:pt idx="29">
                <c:v>7.1556154099999825E-4</c:v>
              </c:pt>
            </c:numLit>
          </c:val>
          <c:extLst>
            <c:ext xmlns:c16="http://schemas.microsoft.com/office/drawing/2014/chart" uri="{C3380CC4-5D6E-409C-BE32-E72D297353CC}">
              <c16:uniqueId val="{00000007-B183-47B2-AFEB-5C8C2408F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9751552"/>
        <c:axId val="219753088"/>
      </c:barChart>
      <c:catAx>
        <c:axId val="21975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9753088"/>
        <c:crosses val="autoZero"/>
        <c:auto val="1"/>
        <c:lblAlgn val="ctr"/>
        <c:lblOffset val="100"/>
        <c:noMultiLvlLbl val="0"/>
      </c:catAx>
      <c:valAx>
        <c:axId val="21975308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975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-7.254250852992394E-3</c:v>
              </c:pt>
              <c:pt idx="1">
                <c:v>-7.7065613984666336E-3</c:v>
              </c:pt>
              <c:pt idx="2">
                <c:v>1.1137997264782484</c:v>
              </c:pt>
              <c:pt idx="3">
                <c:v>3.129263279827569</c:v>
              </c:pt>
              <c:pt idx="4">
                <c:v>0.58740935719367826</c:v>
              </c:pt>
              <c:pt idx="5">
                <c:v>-1.7728313948409777</c:v>
              </c:pt>
              <c:pt idx="6">
                <c:v>-19.285052601055895</c:v>
              </c:pt>
              <c:pt idx="7">
                <c:v>-30.999923662988522</c:v>
              </c:pt>
              <c:pt idx="8">
                <c:v>68.117128467217071</c:v>
              </c:pt>
              <c:pt idx="9">
                <c:v>32.601860617574857</c:v>
              </c:pt>
              <c:pt idx="10">
                <c:v>74.943265131106727</c:v>
              </c:pt>
              <c:pt idx="11">
                <c:v>37.96875090409003</c:v>
              </c:pt>
              <c:pt idx="12">
                <c:v>15.011386823491648</c:v>
              </c:pt>
              <c:pt idx="13">
                <c:v>15.360030468999412</c:v>
              </c:pt>
              <c:pt idx="14">
                <c:v>3.4343047644911167</c:v>
              </c:pt>
              <c:pt idx="15">
                <c:v>10.195306174882262</c:v>
              </c:pt>
              <c:pt idx="16">
                <c:v>-48.522725473852461</c:v>
              </c:pt>
              <c:pt idx="17">
                <c:v>-85.646009632431287</c:v>
              </c:pt>
              <c:pt idx="18">
                <c:v>-42.965089467760663</c:v>
              </c:pt>
              <c:pt idx="19">
                <c:v>-107.4798273033075</c:v>
              </c:pt>
              <c:pt idx="20">
                <c:v>-113.17155237865018</c:v>
              </c:pt>
              <c:pt idx="21">
                <c:v>-101.87513402621244</c:v>
              </c:pt>
              <c:pt idx="22">
                <c:v>-79.276816705302735</c:v>
              </c:pt>
              <c:pt idx="23">
                <c:v>-89.389401896709842</c:v>
              </c:pt>
              <c:pt idx="24">
                <c:v>-93.383888830005617</c:v>
              </c:pt>
              <c:pt idx="25">
                <c:v>-86.486116184540606</c:v>
              </c:pt>
              <c:pt idx="26">
                <c:v>-70.063976147546782</c:v>
              </c:pt>
              <c:pt idx="27">
                <c:v>-76.903105881794545</c:v>
              </c:pt>
              <c:pt idx="28">
                <c:v>-70.493334889096332</c:v>
              </c:pt>
              <c:pt idx="29">
                <c:v>-62.71875405845276</c:v>
              </c:pt>
            </c:numLit>
          </c:val>
          <c:extLst>
            <c:ext xmlns:c16="http://schemas.microsoft.com/office/drawing/2014/chart" uri="{C3380CC4-5D6E-409C-BE32-E72D297353CC}">
              <c16:uniqueId val="{00000000-F667-4578-BFC9-F6D8DFD149D8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0.67855091511304266</c:v>
              </c:pt>
              <c:pt idx="1">
                <c:v>0.64060250706804567</c:v>
              </c:pt>
              <c:pt idx="2">
                <c:v>0.8933510197873864</c:v>
              </c:pt>
              <c:pt idx="3">
                <c:v>1.473273313328967</c:v>
              </c:pt>
              <c:pt idx="4">
                <c:v>0.80425690373441228</c:v>
              </c:pt>
              <c:pt idx="5">
                <c:v>-2.9562192714975453</c:v>
              </c:pt>
              <c:pt idx="6">
                <c:v>-4.9366028456554147</c:v>
              </c:pt>
              <c:pt idx="7">
                <c:v>2.073732650912973</c:v>
              </c:pt>
              <c:pt idx="8">
                <c:v>27.597281237980894</c:v>
              </c:pt>
              <c:pt idx="9">
                <c:v>17.105510789162565</c:v>
              </c:pt>
              <c:pt idx="10">
                <c:v>19.41025617271697</c:v>
              </c:pt>
              <c:pt idx="11">
                <c:v>9.3282732423371044</c:v>
              </c:pt>
              <c:pt idx="12">
                <c:v>7.0535759714598498</c:v>
              </c:pt>
              <c:pt idx="13">
                <c:v>6.2099560177929334</c:v>
              </c:pt>
              <c:pt idx="14">
                <c:v>3.7541861667220928</c:v>
              </c:pt>
              <c:pt idx="15">
                <c:v>6.0552109323706418</c:v>
              </c:pt>
              <c:pt idx="16">
                <c:v>-10.634337751795897</c:v>
              </c:pt>
              <c:pt idx="17">
                <c:v>-22.264081212062024</c:v>
              </c:pt>
              <c:pt idx="18">
                <c:v>-9.0078310196364555</c:v>
              </c:pt>
              <c:pt idx="19">
                <c:v>-36.940110262173221</c:v>
              </c:pt>
              <c:pt idx="20">
                <c:v>-38.347473647171682</c:v>
              </c:pt>
              <c:pt idx="21">
                <c:v>-35.05729674218253</c:v>
              </c:pt>
              <c:pt idx="22">
                <c:v>-28.30332047490765</c:v>
              </c:pt>
              <c:pt idx="23">
                <c:v>-30.736005980671848</c:v>
              </c:pt>
              <c:pt idx="24">
                <c:v>-32.11164197972812</c:v>
              </c:pt>
              <c:pt idx="25">
                <c:v>-29.902122890397322</c:v>
              </c:pt>
              <c:pt idx="26">
                <c:v>-24.390237347756283</c:v>
              </c:pt>
              <c:pt idx="27">
                <c:v>-26.185522050392422</c:v>
              </c:pt>
              <c:pt idx="28">
                <c:v>-23.878172627780259</c:v>
              </c:pt>
              <c:pt idx="29">
                <c:v>-21.335471649822068</c:v>
              </c:pt>
            </c:numLit>
          </c:val>
          <c:extLst>
            <c:ext xmlns:c16="http://schemas.microsoft.com/office/drawing/2014/chart" uri="{C3380CC4-5D6E-409C-BE32-E72D297353CC}">
              <c16:uniqueId val="{00000001-F667-4578-BFC9-F6D8DFD149D8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-0.22992559194244677</c:v>
              </c:pt>
              <c:pt idx="1">
                <c:v>1.6801436064361042</c:v>
              </c:pt>
              <c:pt idx="2">
                <c:v>1.977879774824487</c:v>
              </c:pt>
              <c:pt idx="3">
                <c:v>1.7613327296485295</c:v>
              </c:pt>
              <c:pt idx="4">
                <c:v>5.731085807175532</c:v>
              </c:pt>
              <c:pt idx="5">
                <c:v>-3.0157255483659355</c:v>
              </c:pt>
              <c:pt idx="6">
                <c:v>6.540368458411649</c:v>
              </c:pt>
              <c:pt idx="7">
                <c:v>-1.0485186467944914</c:v>
              </c:pt>
              <c:pt idx="8">
                <c:v>41.935591886733164</c:v>
              </c:pt>
              <c:pt idx="9">
                <c:v>55.133375330068475</c:v>
              </c:pt>
              <c:pt idx="10">
                <c:v>65.733947526324755</c:v>
              </c:pt>
              <c:pt idx="11">
                <c:v>60.353024613186108</c:v>
              </c:pt>
              <c:pt idx="12">
                <c:v>137.08050030978052</c:v>
              </c:pt>
              <c:pt idx="13">
                <c:v>188.82436965858642</c:v>
              </c:pt>
              <c:pt idx="14">
                <c:v>79.451134131470099</c:v>
              </c:pt>
              <c:pt idx="15">
                <c:v>165.26209449349608</c:v>
              </c:pt>
              <c:pt idx="16">
                <c:v>214.55903338820963</c:v>
              </c:pt>
              <c:pt idx="17">
                <c:v>290.62985987121078</c:v>
              </c:pt>
              <c:pt idx="18">
                <c:v>247.52222197579499</c:v>
              </c:pt>
              <c:pt idx="19">
                <c:v>295.34880477242996</c:v>
              </c:pt>
              <c:pt idx="20">
                <c:v>289.89617934783996</c:v>
              </c:pt>
              <c:pt idx="21">
                <c:v>313.31269396660377</c:v>
              </c:pt>
              <c:pt idx="22">
                <c:v>277.16765007759022</c:v>
              </c:pt>
              <c:pt idx="23">
                <c:v>299.20988142913029</c:v>
              </c:pt>
              <c:pt idx="24">
                <c:v>278.70541283450552</c:v>
              </c:pt>
              <c:pt idx="25">
                <c:v>237.64117847407988</c:v>
              </c:pt>
              <c:pt idx="26">
                <c:v>231.54198206555384</c:v>
              </c:pt>
              <c:pt idx="27">
                <c:v>206.03352490859493</c:v>
              </c:pt>
              <c:pt idx="28">
                <c:v>196.36940142417598</c:v>
              </c:pt>
              <c:pt idx="29">
                <c:v>208.92637592691995</c:v>
              </c:pt>
            </c:numLit>
          </c:val>
          <c:extLst>
            <c:ext xmlns:c16="http://schemas.microsoft.com/office/drawing/2014/chart" uri="{C3380CC4-5D6E-409C-BE32-E72D297353CC}">
              <c16:uniqueId val="{00000002-F667-4578-BFC9-F6D8DFD149D8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3.8090734195520781E-2</c:v>
              </c:pt>
              <c:pt idx="1">
                <c:v>0.33231412861482568</c:v>
              </c:pt>
              <c:pt idx="2">
                <c:v>-0.27743295977984417</c:v>
              </c:pt>
              <c:pt idx="3">
                <c:v>-0.26001915368442496</c:v>
              </c:pt>
              <c:pt idx="4">
                <c:v>1.7783415956500903E-2</c:v>
              </c:pt>
              <c:pt idx="5">
                <c:v>0.45509541403384901</c:v>
              </c:pt>
              <c:pt idx="6">
                <c:v>2.4421348273021977</c:v>
              </c:pt>
              <c:pt idx="7">
                <c:v>4.1835639035272152</c:v>
              </c:pt>
              <c:pt idx="8">
                <c:v>12.177875694157933</c:v>
              </c:pt>
              <c:pt idx="9">
                <c:v>9.0240782307702148</c:v>
              </c:pt>
              <c:pt idx="10">
                <c:v>-1.4538075350504869</c:v>
              </c:pt>
              <c:pt idx="11">
                <c:v>3.3382414988174105</c:v>
              </c:pt>
              <c:pt idx="12">
                <c:v>6.4519465543025944</c:v>
              </c:pt>
              <c:pt idx="13">
                <c:v>6.5288129699735009</c:v>
              </c:pt>
              <c:pt idx="14">
                <c:v>7.8681700215331603</c:v>
              </c:pt>
              <c:pt idx="15">
                <c:v>5.8971333249464806</c:v>
              </c:pt>
              <c:pt idx="16">
                <c:v>9.9751776995605042</c:v>
              </c:pt>
              <c:pt idx="17">
                <c:v>16.747289155818066</c:v>
              </c:pt>
              <c:pt idx="18">
                <c:v>13.528824574444229</c:v>
              </c:pt>
              <c:pt idx="19">
                <c:v>20.65778605340563</c:v>
              </c:pt>
              <c:pt idx="20">
                <c:v>20.371003359872191</c:v>
              </c:pt>
              <c:pt idx="21">
                <c:v>18.595899570923166</c:v>
              </c:pt>
              <c:pt idx="22">
                <c:v>16.285496726322606</c:v>
              </c:pt>
              <c:pt idx="23">
                <c:v>15.36388989368379</c:v>
              </c:pt>
              <c:pt idx="24">
                <c:v>15.715859418507591</c:v>
              </c:pt>
              <c:pt idx="25">
                <c:v>14.723492620812351</c:v>
              </c:pt>
              <c:pt idx="26">
                <c:v>12.73349774279194</c:v>
              </c:pt>
              <c:pt idx="27">
                <c:v>13.595675058697395</c:v>
              </c:pt>
              <c:pt idx="28">
                <c:v>12.37186495511753</c:v>
              </c:pt>
              <c:pt idx="29">
                <c:v>10.037478623611321</c:v>
              </c:pt>
            </c:numLit>
          </c:val>
          <c:extLst>
            <c:ext xmlns:c16="http://schemas.microsoft.com/office/drawing/2014/chart" uri="{C3380CC4-5D6E-409C-BE32-E72D297353CC}">
              <c16:uniqueId val="{00000003-F667-4578-BFC9-F6D8DFD149D8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-2.9746989328793952E-4</c:v>
              </c:pt>
              <c:pt idx="1">
                <c:v>-3.0819086767105151E-4</c:v>
              </c:pt>
              <c:pt idx="2">
                <c:v>-6.725107043772182E-4</c:v>
              </c:pt>
              <c:pt idx="3">
                <c:v>-6.6469620812333746E-4</c:v>
              </c:pt>
              <c:pt idx="4">
                <c:v>0.16685233442635905</c:v>
              </c:pt>
              <c:pt idx="5">
                <c:v>-7.3476201694155918E-4</c:v>
              </c:pt>
              <c:pt idx="6">
                <c:v>-0.19706185272520749</c:v>
              </c:pt>
              <c:pt idx="7">
                <c:v>3.0639237986525387</c:v>
              </c:pt>
              <c:pt idx="8">
                <c:v>18.983424962203557</c:v>
              </c:pt>
              <c:pt idx="9">
                <c:v>13.381152240919434</c:v>
              </c:pt>
              <c:pt idx="10">
                <c:v>16.945772306964017</c:v>
              </c:pt>
              <c:pt idx="11">
                <c:v>18.027406338935833</c:v>
              </c:pt>
              <c:pt idx="12">
                <c:v>41.83865863324047</c:v>
              </c:pt>
              <c:pt idx="13">
                <c:v>30.578891825912137</c:v>
              </c:pt>
              <c:pt idx="14">
                <c:v>28.875248347219753</c:v>
              </c:pt>
              <c:pt idx="15">
                <c:v>32.285747935303164</c:v>
              </c:pt>
              <c:pt idx="16">
                <c:v>16.64620877654562</c:v>
              </c:pt>
              <c:pt idx="17">
                <c:v>5.2656018760848156</c:v>
              </c:pt>
              <c:pt idx="18">
                <c:v>12.516210370043723</c:v>
              </c:pt>
              <c:pt idx="19">
                <c:v>-1.1777808137188117</c:v>
              </c:pt>
              <c:pt idx="20">
                <c:v>-3.7650628901147343</c:v>
              </c:pt>
              <c:pt idx="21">
                <c:v>-1.9679717481615739</c:v>
              </c:pt>
              <c:pt idx="22">
                <c:v>1.642671161829071</c:v>
              </c:pt>
              <c:pt idx="23">
                <c:v>-0.77200827429282981</c:v>
              </c:pt>
              <c:pt idx="24">
                <c:v>-4.3726910726106212</c:v>
              </c:pt>
              <c:pt idx="25">
                <c:v>-4.0302992084726839</c:v>
              </c:pt>
              <c:pt idx="26">
                <c:v>6.6524435141275262E-2</c:v>
              </c:pt>
              <c:pt idx="27">
                <c:v>-2.3290592775422851</c:v>
              </c:pt>
              <c:pt idx="28">
                <c:v>-1.3007941611103888</c:v>
              </c:pt>
              <c:pt idx="29">
                <c:v>0.53438474565788852</c:v>
              </c:pt>
            </c:numLit>
          </c:val>
          <c:extLst>
            <c:ext xmlns:c16="http://schemas.microsoft.com/office/drawing/2014/chart" uri="{C3380CC4-5D6E-409C-BE32-E72D297353CC}">
              <c16:uniqueId val="{00000004-F667-4578-BFC9-F6D8DFD149D8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-1.1429821049999992E-3</c:v>
              </c:pt>
              <c:pt idx="1">
                <c:v>-1.1444323739999989E-3</c:v>
              </c:pt>
              <c:pt idx="2">
                <c:v>1.493019855985267E-3</c:v>
              </c:pt>
              <c:pt idx="3">
                <c:v>6.0450875133994941E-2</c:v>
              </c:pt>
              <c:pt idx="4">
                <c:v>-9.8270953249000481E-2</c:v>
              </c:pt>
              <c:pt idx="5">
                <c:v>0.52755391562400433</c:v>
              </c:pt>
              <c:pt idx="6">
                <c:v>2.1963739592700122</c:v>
              </c:pt>
              <c:pt idx="7">
                <c:v>-0.285760167303998</c:v>
              </c:pt>
              <c:pt idx="8">
                <c:v>-2.2392905559999979E-3</c:v>
              </c:pt>
              <c:pt idx="9">
                <c:v>1.5391762374999951E-2</c:v>
              </c:pt>
              <c:pt idx="10">
                <c:v>-3.9203931997060026</c:v>
              </c:pt>
              <c:pt idx="11">
                <c:v>-23.98441309757499</c:v>
              </c:pt>
              <c:pt idx="12">
                <c:v>0.19026570591600067</c:v>
              </c:pt>
              <c:pt idx="13">
                <c:v>3.7840910408600124</c:v>
              </c:pt>
              <c:pt idx="14">
                <c:v>0.56676810328000027</c:v>
              </c:pt>
              <c:pt idx="15">
                <c:v>-0.88047394974499937</c:v>
              </c:pt>
              <c:pt idx="16">
                <c:v>-2.081799904999999E-3</c:v>
              </c:pt>
              <c:pt idx="17">
                <c:v>8.5870904120250025</c:v>
              </c:pt>
              <c:pt idx="18">
                <c:v>1.5715896943439995</c:v>
              </c:pt>
              <c:pt idx="19">
                <c:v>0.4122056705460011</c:v>
              </c:pt>
              <c:pt idx="20">
                <c:v>-0.17051754744999936</c:v>
              </c:pt>
              <c:pt idx="21">
                <c:v>0.45147041205398608</c:v>
              </c:pt>
              <c:pt idx="22">
                <c:v>0.94666873321400224</c:v>
              </c:pt>
              <c:pt idx="23">
                <c:v>-0.18833385090100307</c:v>
              </c:pt>
              <c:pt idx="24">
                <c:v>-3.4421184519999905E-3</c:v>
              </c:pt>
              <c:pt idx="25">
                <c:v>-0.12750749061400146</c:v>
              </c:pt>
              <c:pt idx="26">
                <c:v>-0.20354241852199939</c:v>
              </c:pt>
              <c:pt idx="27">
                <c:v>0.25102069284999651</c:v>
              </c:pt>
              <c:pt idx="28">
                <c:v>3.6286848515999948E-2</c:v>
              </c:pt>
              <c:pt idx="29">
                <c:v>0.81750184006999937</c:v>
              </c:pt>
            </c:numLit>
          </c:val>
          <c:extLst>
            <c:ext xmlns:c16="http://schemas.microsoft.com/office/drawing/2014/chart" uri="{C3380CC4-5D6E-409C-BE32-E72D297353CC}">
              <c16:uniqueId val="{00000005-F667-4578-BFC9-F6D8DFD149D8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-0.62704604780126516</c:v>
              </c:pt>
              <c:pt idx="1">
                <c:v>1.6209633210314017E-6</c:v>
              </c:pt>
              <c:pt idx="2">
                <c:v>-1.8462743353702298E-6</c:v>
              </c:pt>
              <c:pt idx="3">
                <c:v>-2.5191169750620655E-6</c:v>
              </c:pt>
              <c:pt idx="4">
                <c:v>-0.11554098248254263</c:v>
              </c:pt>
              <c:pt idx="5">
                <c:v>0.54690833814399742</c:v>
              </c:pt>
              <c:pt idx="6">
                <c:v>3.245957342118674E-6</c:v>
              </c:pt>
              <c:pt idx="7">
                <c:v>-14.192333851713249</c:v>
              </c:pt>
              <c:pt idx="8">
                <c:v>9.2222368902923711E-5</c:v>
              </c:pt>
              <c:pt idx="9">
                <c:v>-4.747529373589643E-7</c:v>
              </c:pt>
              <c:pt idx="10">
                <c:v>-8.0530534454843059E-8</c:v>
              </c:pt>
              <c:pt idx="11">
                <c:v>-1.2532255299348081E-6</c:v>
              </c:pt>
              <c:pt idx="12">
                <c:v>-1.042066282139209E-4</c:v>
              </c:pt>
              <c:pt idx="13">
                <c:v>-4.5709804838755076E-7</c:v>
              </c:pt>
              <c:pt idx="14">
                <c:v>-7.4649132857306857E-2</c:v>
              </c:pt>
              <c:pt idx="15">
                <c:v>-3.0531781979247292E-7</c:v>
              </c:pt>
              <c:pt idx="16">
                <c:v>-4.8431619883670143E-7</c:v>
              </c:pt>
              <c:pt idx="17">
                <c:v>-2.6341930885239953E-7</c:v>
              </c:pt>
              <c:pt idx="18">
                <c:v>-1.3171741037224192E-6</c:v>
              </c:pt>
              <c:pt idx="19">
                <c:v>-1.4818554543646056E-7</c:v>
              </c:pt>
              <c:pt idx="20">
                <c:v>3.3350242449518289E-7</c:v>
              </c:pt>
              <c:pt idx="21">
                <c:v>-5.8231873822382625E-8</c:v>
              </c:pt>
              <c:pt idx="22">
                <c:v>-1.0654890932644472E-7</c:v>
              </c:pt>
              <c:pt idx="23">
                <c:v>-2.378667867511974E-7</c:v>
              </c:pt>
              <c:pt idx="24">
                <c:v>-6.2753159750600173E-6</c:v>
              </c:pt>
              <c:pt idx="25">
                <c:v>-6.9254663922751647E-8</c:v>
              </c:pt>
              <c:pt idx="26">
                <c:v>-6.8498515116680983E-8</c:v>
              </c:pt>
              <c:pt idx="27">
                <c:v>-4.5549684367189212E-8</c:v>
              </c:pt>
              <c:pt idx="28">
                <c:v>-1.5312056053557519E-5</c:v>
              </c:pt>
              <c:pt idx="29">
                <c:v>-7.0365716294541319E-8</c:v>
              </c:pt>
            </c:numLit>
          </c:val>
          <c:extLst>
            <c:ext xmlns:c16="http://schemas.microsoft.com/office/drawing/2014/chart" uri="{C3380CC4-5D6E-409C-BE32-E72D297353CC}">
              <c16:uniqueId val="{00000006-F667-4578-BFC9-F6D8DFD149D8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1.7754802000002901E-4</c:v>
              </c:pt>
              <c:pt idx="1">
                <c:v>3.8775277149999954E-3</c:v>
              </c:pt>
              <c:pt idx="2">
                <c:v>1.7338006317999921E-2</c:v>
              </c:pt>
              <c:pt idx="3">
                <c:v>2.1680022334000015E-2</c:v>
              </c:pt>
              <c:pt idx="4">
                <c:v>2.3861668280000137E-2</c:v>
              </c:pt>
              <c:pt idx="5">
                <c:v>-3.0012317509999997E-2</c:v>
              </c:pt>
              <c:pt idx="6">
                <c:v>-6.4951154659999955E-2</c:v>
              </c:pt>
              <c:pt idx="7">
                <c:v>-0.21306659080000001</c:v>
              </c:pt>
              <c:pt idx="8">
                <c:v>-0.61524452506000005</c:v>
              </c:pt>
              <c:pt idx="9">
                <c:v>-0.55761433269999994</c:v>
              </c:pt>
              <c:pt idx="10">
                <c:v>-0.34830331280000015</c:v>
              </c:pt>
              <c:pt idx="11">
                <c:v>-0.46587932640000002</c:v>
              </c:pt>
              <c:pt idx="12">
                <c:v>-0.31468417409999994</c:v>
              </c:pt>
              <c:pt idx="13">
                <c:v>-0.25293420536</c:v>
              </c:pt>
              <c:pt idx="14">
                <c:v>-0.35559089370000002</c:v>
              </c:pt>
              <c:pt idx="15">
                <c:v>-0.22334308030000005</c:v>
              </c:pt>
              <c:pt idx="16">
                <c:v>-0.36520479610000001</c:v>
              </c:pt>
              <c:pt idx="17">
                <c:v>-0.11799499779999989</c:v>
              </c:pt>
              <c:pt idx="18">
                <c:v>-7.1711361299999998E-2</c:v>
              </c:pt>
              <c:pt idx="19">
                <c:v>-0.24605312759999987</c:v>
              </c:pt>
              <c:pt idx="20">
                <c:v>-0.28015401495000003</c:v>
              </c:pt>
              <c:pt idx="21">
                <c:v>-0.15116991469999996</c:v>
              </c:pt>
              <c:pt idx="22">
                <c:v>-0.20856959730000008</c:v>
              </c:pt>
              <c:pt idx="23">
                <c:v>-0.27024836260000001</c:v>
              </c:pt>
              <c:pt idx="24">
                <c:v>-0.23156985169999988</c:v>
              </c:pt>
              <c:pt idx="25">
                <c:v>-8.9792794300000006E-2</c:v>
              </c:pt>
              <c:pt idx="26">
                <c:v>-5.0808642500000001E-2</c:v>
              </c:pt>
              <c:pt idx="27">
                <c:v>-0.14798622980000001</c:v>
              </c:pt>
              <c:pt idx="28">
                <c:v>-0.21063999650000009</c:v>
              </c:pt>
              <c:pt idx="29">
                <c:v>1.1874976600000087E-3</c:v>
              </c:pt>
            </c:numLit>
          </c:val>
          <c:extLst>
            <c:ext xmlns:c16="http://schemas.microsoft.com/office/drawing/2014/chart" uri="{C3380CC4-5D6E-409C-BE32-E72D297353CC}">
              <c16:uniqueId val="{00000007-F667-4578-BFC9-F6D8DFD14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051136"/>
        <c:axId val="220667904"/>
      </c:barChart>
      <c:catAx>
        <c:axId val="2210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0667904"/>
        <c:crosses val="autoZero"/>
        <c:auto val="1"/>
        <c:lblAlgn val="ctr"/>
        <c:lblOffset val="100"/>
        <c:noMultiLvlLbl val="0"/>
      </c:catAx>
      <c:valAx>
        <c:axId val="22066790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105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1.5873300095374937E-3</c:v>
              </c:pt>
              <c:pt idx="1">
                <c:v>1.6236842778284723E-3</c:v>
              </c:pt>
              <c:pt idx="2">
                <c:v>0.50588856748498756</c:v>
              </c:pt>
              <c:pt idx="3">
                <c:v>5.5397500164286839</c:v>
              </c:pt>
              <c:pt idx="4">
                <c:v>2.7757442275399171</c:v>
              </c:pt>
              <c:pt idx="5">
                <c:v>1.8927498634087101</c:v>
              </c:pt>
              <c:pt idx="6">
                <c:v>4.5558257219894358</c:v>
              </c:pt>
              <c:pt idx="7">
                <c:v>-6.1970277686918962</c:v>
              </c:pt>
              <c:pt idx="8">
                <c:v>-7.4638063911654626</c:v>
              </c:pt>
              <c:pt idx="9">
                <c:v>-16.141334519288648</c:v>
              </c:pt>
              <c:pt idx="10">
                <c:v>97.660839516856868</c:v>
              </c:pt>
              <c:pt idx="11">
                <c:v>49.944247721859028</c:v>
              </c:pt>
              <c:pt idx="12">
                <c:v>17.04928447908469</c:v>
              </c:pt>
              <c:pt idx="13">
                <c:v>14.825546638435753</c:v>
              </c:pt>
              <c:pt idx="14">
                <c:v>5.931129184175461</c:v>
              </c:pt>
              <c:pt idx="15">
                <c:v>12.459908162605188</c:v>
              </c:pt>
              <c:pt idx="16">
                <c:v>-46.952982556425468</c:v>
              </c:pt>
              <c:pt idx="17">
                <c:v>-84.048110353776337</c:v>
              </c:pt>
              <c:pt idx="18">
                <c:v>-42.871334091265908</c:v>
              </c:pt>
              <c:pt idx="19">
                <c:v>-105.77548909939196</c:v>
              </c:pt>
              <c:pt idx="20">
                <c:v>-112.58842336184216</c:v>
              </c:pt>
              <c:pt idx="21">
                <c:v>-101.37551516571966</c:v>
              </c:pt>
              <c:pt idx="22">
                <c:v>-78.576951368191658</c:v>
              </c:pt>
              <c:pt idx="23">
                <c:v>-88.58599198517868</c:v>
              </c:pt>
              <c:pt idx="24">
                <c:v>-92.541624635241078</c:v>
              </c:pt>
              <c:pt idx="25">
                <c:v>-85.720397481918553</c:v>
              </c:pt>
              <c:pt idx="26">
                <c:v>-69.402344571753474</c:v>
              </c:pt>
              <c:pt idx="27">
                <c:v>-76.29742568427946</c:v>
              </c:pt>
              <c:pt idx="28">
                <c:v>-69.918715674004943</c:v>
              </c:pt>
              <c:pt idx="29">
                <c:v>-62.196062587797769</c:v>
              </c:pt>
            </c:numLit>
          </c:val>
          <c:extLst>
            <c:ext xmlns:c16="http://schemas.microsoft.com/office/drawing/2014/chart" uri="{C3380CC4-5D6E-409C-BE32-E72D297353CC}">
              <c16:uniqueId val="{00000000-8020-474D-8935-ACA04D10979C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0.51773983887714792</c:v>
              </c:pt>
              <c:pt idx="1">
                <c:v>0.4888865778510052</c:v>
              </c:pt>
              <c:pt idx="2">
                <c:v>0.59144693662510317</c:v>
              </c:pt>
              <c:pt idx="3">
                <c:v>1.8987306112362816</c:v>
              </c:pt>
              <c:pt idx="4">
                <c:v>1.5030842930698185</c:v>
              </c:pt>
              <c:pt idx="5">
                <c:v>1.185791112131966</c:v>
              </c:pt>
              <c:pt idx="6">
                <c:v>1.8002225591151557</c:v>
              </c:pt>
              <c:pt idx="7">
                <c:v>7.0428821292448447</c:v>
              </c:pt>
              <c:pt idx="8">
                <c:v>6.2482923267999695</c:v>
              </c:pt>
              <c:pt idx="9">
                <c:v>3.6545572834051541</c:v>
              </c:pt>
              <c:pt idx="10">
                <c:v>25.54129621478603</c:v>
              </c:pt>
              <c:pt idx="11">
                <c:v>12.171693069544176</c:v>
              </c:pt>
              <c:pt idx="12">
                <c:v>7.5978036580557955</c:v>
              </c:pt>
              <c:pt idx="13">
                <c:v>5.9557385368499354</c:v>
              </c:pt>
              <c:pt idx="14">
                <c:v>4.297665583371213</c:v>
              </c:pt>
              <c:pt idx="15">
                <c:v>6.5431486754312118</c:v>
              </c:pt>
              <c:pt idx="16">
                <c:v>-10.340869441336281</c:v>
              </c:pt>
              <c:pt idx="17">
                <c:v>-21.87656252126726</c:v>
              </c:pt>
              <c:pt idx="18">
                <c:v>-9.0988888240021879</c:v>
              </c:pt>
              <c:pt idx="19">
                <c:v>-36.54443449419125</c:v>
              </c:pt>
              <c:pt idx="20">
                <c:v>-38.289539523818121</c:v>
              </c:pt>
              <c:pt idx="21">
                <c:v>-35.01694633109787</c:v>
              </c:pt>
              <c:pt idx="22">
                <c:v>-28.199826560859037</c:v>
              </c:pt>
              <c:pt idx="23">
                <c:v>-30.591876391458868</c:v>
              </c:pt>
              <c:pt idx="24">
                <c:v>-31.950728708338261</c:v>
              </c:pt>
              <c:pt idx="25">
                <c:v>-29.758756419072938</c:v>
              </c:pt>
              <c:pt idx="26">
                <c:v>-24.275166912365307</c:v>
              </c:pt>
              <c:pt idx="27">
                <c:v>-26.081319945472785</c:v>
              </c:pt>
              <c:pt idx="28">
                <c:v>-23.77820050043249</c:v>
              </c:pt>
              <c:pt idx="29">
                <c:v>-21.247073011559962</c:v>
              </c:pt>
            </c:numLit>
          </c:val>
          <c:extLst>
            <c:ext xmlns:c16="http://schemas.microsoft.com/office/drawing/2014/chart" uri="{C3380CC4-5D6E-409C-BE32-E72D297353CC}">
              <c16:uniqueId val="{00000001-8020-474D-8935-ACA04D10979C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-0.347152618380278</c:v>
              </c:pt>
              <c:pt idx="1">
                <c:v>-0.34443449310674623</c:v>
              </c:pt>
              <c:pt idx="2">
                <c:v>1.6649702021391022</c:v>
              </c:pt>
              <c:pt idx="3">
                <c:v>0.96527790792106316</c:v>
              </c:pt>
              <c:pt idx="4">
                <c:v>4.3065893405660063</c:v>
              </c:pt>
              <c:pt idx="5">
                <c:v>1.8784600332983246</c:v>
              </c:pt>
              <c:pt idx="6">
                <c:v>-2.3757946470550451</c:v>
              </c:pt>
              <c:pt idx="7">
                <c:v>-9.4124747964242488</c:v>
              </c:pt>
              <c:pt idx="8">
                <c:v>-2.510132869078916</c:v>
              </c:pt>
              <c:pt idx="9">
                <c:v>6.6355542309711382</c:v>
              </c:pt>
              <c:pt idx="10">
                <c:v>69.201281413636707</c:v>
              </c:pt>
              <c:pt idx="11">
                <c:v>66.087149801942132</c:v>
              </c:pt>
              <c:pt idx="12">
                <c:v>141.18585008472655</c:v>
              </c:pt>
              <c:pt idx="13">
                <c:v>185.40581987129963</c:v>
              </c:pt>
              <c:pt idx="14">
                <c:v>78.095824368693911</c:v>
              </c:pt>
              <c:pt idx="15">
                <c:v>164.08073861860316</c:v>
              </c:pt>
              <c:pt idx="16">
                <c:v>213.62342117458456</c:v>
              </c:pt>
              <c:pt idx="17">
                <c:v>289.4191225727775</c:v>
              </c:pt>
              <c:pt idx="18">
                <c:v>245.45448907659284</c:v>
              </c:pt>
              <c:pt idx="19">
                <c:v>295.00922966226631</c:v>
              </c:pt>
              <c:pt idx="20">
                <c:v>290.39888821696013</c:v>
              </c:pt>
              <c:pt idx="21">
                <c:v>313.26135658249905</c:v>
              </c:pt>
              <c:pt idx="22">
                <c:v>276.60444863052544</c:v>
              </c:pt>
              <c:pt idx="23">
                <c:v>298.37412553391323</c:v>
              </c:pt>
              <c:pt idx="24">
                <c:v>278.13904479230018</c:v>
              </c:pt>
              <c:pt idx="25">
                <c:v>237.06339390794369</c:v>
              </c:pt>
              <c:pt idx="26">
                <c:v>231.03676427112373</c:v>
              </c:pt>
              <c:pt idx="27">
                <c:v>205.63927250830989</c:v>
              </c:pt>
              <c:pt idx="28">
                <c:v>195.84308686529198</c:v>
              </c:pt>
              <c:pt idx="29">
                <c:v>208.63133808314296</c:v>
              </c:pt>
            </c:numLit>
          </c:val>
          <c:extLst>
            <c:ext xmlns:c16="http://schemas.microsoft.com/office/drawing/2014/chart" uri="{C3380CC4-5D6E-409C-BE32-E72D297353CC}">
              <c16:uniqueId val="{00000002-8020-474D-8935-ACA04D10979C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4.6335792502418371E-2</c:v>
              </c:pt>
              <c:pt idx="1">
                <c:v>0.39892716111933169</c:v>
              </c:pt>
              <c:pt idx="2">
                <c:v>-0.19035144500389833</c:v>
              </c:pt>
              <c:pt idx="3">
                <c:v>-0.62184382843668118</c:v>
              </c:pt>
              <c:pt idx="4">
                <c:v>-0.32596053118550117</c:v>
              </c:pt>
              <c:pt idx="5">
                <c:v>-0.1721013119838517</c:v>
              </c:pt>
              <c:pt idx="6">
                <c:v>-0.29237344513944663</c:v>
              </c:pt>
              <c:pt idx="7">
                <c:v>2.0683672932653963</c:v>
              </c:pt>
              <c:pt idx="8">
                <c:v>-0.6486843736128094</c:v>
              </c:pt>
              <c:pt idx="9">
                <c:v>1.7568838796137243</c:v>
              </c:pt>
              <c:pt idx="10">
                <c:v>-3.3883676683391286</c:v>
              </c:pt>
              <c:pt idx="11">
                <c:v>1.2431009524221963</c:v>
              </c:pt>
              <c:pt idx="12">
                <c:v>5.4461386693197369</c:v>
              </c:pt>
              <c:pt idx="13">
                <c:v>6.5043572518870292</c:v>
              </c:pt>
              <c:pt idx="14">
                <c:v>7.6451652310165059</c:v>
              </c:pt>
              <c:pt idx="15">
                <c:v>5.6366150565958719</c:v>
              </c:pt>
              <c:pt idx="16">
                <c:v>9.8027715879277366</c:v>
              </c:pt>
              <c:pt idx="17">
                <c:v>16.616696952371626</c:v>
              </c:pt>
              <c:pt idx="18">
                <c:v>13.511908433866836</c:v>
              </c:pt>
              <c:pt idx="19">
                <c:v>20.545807664501353</c:v>
              </c:pt>
              <c:pt idx="20">
                <c:v>20.289597390140614</c:v>
              </c:pt>
              <c:pt idx="21">
                <c:v>18.541103328186693</c:v>
              </c:pt>
              <c:pt idx="22">
                <c:v>16.221574551281378</c:v>
              </c:pt>
              <c:pt idx="23">
                <c:v>15.318391257783787</c:v>
              </c:pt>
              <c:pt idx="24">
                <c:v>15.639838973914607</c:v>
              </c:pt>
              <c:pt idx="25">
                <c:v>14.654224190232128</c:v>
              </c:pt>
              <c:pt idx="26">
                <c:v>12.705609022204499</c:v>
              </c:pt>
              <c:pt idx="27">
                <c:v>13.52986129035628</c:v>
              </c:pt>
              <c:pt idx="28">
                <c:v>12.306238030702275</c:v>
              </c:pt>
              <c:pt idx="29">
                <c:v>10.018277905541368</c:v>
              </c:pt>
            </c:numLit>
          </c:val>
          <c:extLst>
            <c:ext xmlns:c16="http://schemas.microsoft.com/office/drawing/2014/chart" uri="{C3380CC4-5D6E-409C-BE32-E72D297353CC}">
              <c16:uniqueId val="{00000003-8020-474D-8935-ACA04D10979C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9.8624861700160726E-5</c:v>
              </c:pt>
              <c:pt idx="1">
                <c:v>9.7116741207665404E-5</c:v>
              </c:pt>
              <c:pt idx="2">
                <c:v>1.5440505763725959E-5</c:v>
              </c:pt>
              <c:pt idx="3">
                <c:v>2.2624623904800929E-5</c:v>
              </c:pt>
              <c:pt idx="4">
                <c:v>3.7448519051942242E-2</c:v>
              </c:pt>
              <c:pt idx="5">
                <c:v>6.5997820483332248E-5</c:v>
              </c:pt>
              <c:pt idx="6">
                <c:v>0.67925646776891213</c:v>
              </c:pt>
              <c:pt idx="7">
                <c:v>3.5023150396347944</c:v>
              </c:pt>
              <c:pt idx="8">
                <c:v>3.0713749391161826</c:v>
              </c:pt>
              <c:pt idx="9">
                <c:v>1.6783946592061909</c:v>
              </c:pt>
              <c:pt idx="10">
                <c:v>16.331941349053551</c:v>
              </c:pt>
              <c:pt idx="11">
                <c:v>19.228988103396716</c:v>
              </c:pt>
              <c:pt idx="12">
                <c:v>43.074934394052264</c:v>
              </c:pt>
              <c:pt idx="13">
                <c:v>30.573540755972545</c:v>
              </c:pt>
              <c:pt idx="14">
                <c:v>28.870196015581996</c:v>
              </c:pt>
              <c:pt idx="15">
                <c:v>32.207712511587573</c:v>
              </c:pt>
              <c:pt idx="16">
                <c:v>16.593982459602785</c:v>
              </c:pt>
              <c:pt idx="17">
                <c:v>5.2290418554203484</c:v>
              </c:pt>
              <c:pt idx="18">
                <c:v>12.269053868216133</c:v>
              </c:pt>
              <c:pt idx="19">
                <c:v>-1.2933967243763504</c:v>
              </c:pt>
              <c:pt idx="20">
                <c:v>-3.7972055347912601</c:v>
              </c:pt>
              <c:pt idx="21">
                <c:v>-2.0038855603332308</c:v>
              </c:pt>
              <c:pt idx="22">
                <c:v>1.6589202695499239</c:v>
              </c:pt>
              <c:pt idx="23">
                <c:v>-0.66344618514722242</c:v>
              </c:pt>
              <c:pt idx="24">
                <c:v>-4.3460448587808287</c:v>
              </c:pt>
              <c:pt idx="25">
                <c:v>-4.0153046698663957</c:v>
              </c:pt>
              <c:pt idx="26">
                <c:v>6.7244050185991E-2</c:v>
              </c:pt>
              <c:pt idx="27">
                <c:v>-2.326525669053126</c:v>
              </c:pt>
              <c:pt idx="28">
                <c:v>-1.3001437298086671</c:v>
              </c:pt>
              <c:pt idx="29">
                <c:v>0.52836887963206891</c:v>
              </c:pt>
            </c:numLit>
          </c:val>
          <c:extLst>
            <c:ext xmlns:c16="http://schemas.microsoft.com/office/drawing/2014/chart" uri="{C3380CC4-5D6E-409C-BE32-E72D297353CC}">
              <c16:uniqueId val="{00000004-8020-474D-8935-ACA04D10979C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1.2780164899999944E-4</c:v>
              </c:pt>
              <c:pt idx="1">
                <c:v>1.3625884199999988E-4</c:v>
              </c:pt>
              <c:pt idx="2">
                <c:v>4.9986787702493984E-4</c:v>
              </c:pt>
              <c:pt idx="3">
                <c:v>-0.29231350659501487</c:v>
              </c:pt>
              <c:pt idx="4">
                <c:v>-0.34256337461100017</c:v>
              </c:pt>
              <c:pt idx="5">
                <c:v>-7.2520574500988033E-2</c:v>
              </c:pt>
              <c:pt idx="6">
                <c:v>0.24170810345199811</c:v>
              </c:pt>
              <c:pt idx="7">
                <c:v>4.5565027144998993E-2</c:v>
              </c:pt>
              <c:pt idx="8">
                <c:v>-4.835640645E-2</c:v>
              </c:pt>
              <c:pt idx="9">
                <c:v>-0.90176698526000021</c:v>
              </c:pt>
              <c:pt idx="10">
                <c:v>-3.7669051519990022</c:v>
              </c:pt>
              <c:pt idx="11">
                <c:v>-23.907200145796995</c:v>
              </c:pt>
              <c:pt idx="12">
                <c:v>0.18711965106100048</c:v>
              </c:pt>
              <c:pt idx="13">
                <c:v>3.8538305556050219</c:v>
              </c:pt>
              <c:pt idx="14">
                <c:v>0.56741036168399983</c:v>
              </c:pt>
              <c:pt idx="15">
                <c:v>-0.87675727716299789</c:v>
              </c:pt>
              <c:pt idx="16">
                <c:v>-6.1789124400000138E-4</c:v>
              </c:pt>
              <c:pt idx="17">
                <c:v>8.5724167099829991</c:v>
              </c:pt>
              <c:pt idx="18">
                <c:v>1.5649874344300008</c:v>
              </c:pt>
              <c:pt idx="19">
                <c:v>0.40337712551400529</c:v>
              </c:pt>
              <c:pt idx="20">
                <c:v>-0.17555872548699814</c:v>
              </c:pt>
              <c:pt idx="21">
                <c:v>0.43708657401599993</c:v>
              </c:pt>
              <c:pt idx="22">
                <c:v>0.94573500859600124</c:v>
              </c:pt>
              <c:pt idx="23">
                <c:v>-0.19164778067399979</c:v>
              </c:pt>
              <c:pt idx="24">
                <c:v>-2.0301180999999953E-3</c:v>
              </c:pt>
              <c:pt idx="25">
                <c:v>-0.12785472768899986</c:v>
              </c:pt>
              <c:pt idx="26">
                <c:v>-0.2051637484919997</c:v>
              </c:pt>
              <c:pt idx="27">
                <c:v>0.24488791687200262</c:v>
              </c:pt>
              <c:pt idx="28">
                <c:v>3.6920230531999776E-2</c:v>
              </c:pt>
              <c:pt idx="29">
                <c:v>0.81332051937799932</c:v>
              </c:pt>
            </c:numLit>
          </c:val>
          <c:extLst>
            <c:ext xmlns:c16="http://schemas.microsoft.com/office/drawing/2014/chart" uri="{C3380CC4-5D6E-409C-BE32-E72D297353CC}">
              <c16:uniqueId val="{00000005-8020-474D-8935-ACA04D10979C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-0.47869842943357099</c:v>
              </c:pt>
              <c:pt idx="1">
                <c:v>5.4294241213429295E-6</c:v>
              </c:pt>
              <c:pt idx="2">
                <c:v>-6.1969553984672652E-7</c:v>
              </c:pt>
              <c:pt idx="3">
                <c:v>-3.1704320624930386E-6</c:v>
              </c:pt>
              <c:pt idx="4">
                <c:v>-0.65612106835701312</c:v>
              </c:pt>
              <c:pt idx="5">
                <c:v>6.5956092366654673E-3</c:v>
              </c:pt>
              <c:pt idx="6">
                <c:v>4.3026584520025377E-6</c:v>
              </c:pt>
              <c:pt idx="7">
                <c:v>-11.70726049479878</c:v>
              </c:pt>
              <c:pt idx="8">
                <c:v>1.0719910292719949E-4</c:v>
              </c:pt>
              <c:pt idx="9">
                <c:v>1.1903341493460231E-7</c:v>
              </c:pt>
              <c:pt idx="10">
                <c:v>1.4593828577557102E-7</c:v>
              </c:pt>
              <c:pt idx="11">
                <c:v>-9.1641146786585213E-7</c:v>
              </c:pt>
              <c:pt idx="12">
                <c:v>-4.1705095259342295E-4</c:v>
              </c:pt>
              <c:pt idx="13">
                <c:v>2.0827109799070695E-7</c:v>
              </c:pt>
              <c:pt idx="14">
                <c:v>-7.4688592368181886E-2</c:v>
              </c:pt>
              <c:pt idx="15">
                <c:v>-1.251634509980917E-7</c:v>
              </c:pt>
              <c:pt idx="16">
                <c:v>-1.0963728043394054E-7</c:v>
              </c:pt>
              <c:pt idx="17">
                <c:v>-9.0060293668400903E-8</c:v>
              </c:pt>
              <c:pt idx="18">
                <c:v>-6.6483188875889866E-7</c:v>
              </c:pt>
              <c:pt idx="19">
                <c:v>-6.3126957545228183E-8</c:v>
              </c:pt>
              <c:pt idx="20">
                <c:v>4.5794159805320162E-7</c:v>
              </c:pt>
              <c:pt idx="21">
                <c:v>2.3418504795084868E-7</c:v>
              </c:pt>
              <c:pt idx="22">
                <c:v>4.2657637888674295E-8</c:v>
              </c:pt>
              <c:pt idx="23">
                <c:v>-3.9123390793633989E-8</c:v>
              </c:pt>
              <c:pt idx="24">
                <c:v>-2.0427401012363053E-6</c:v>
              </c:pt>
              <c:pt idx="25">
                <c:v>-1.9158479962501977E-8</c:v>
              </c:pt>
              <c:pt idx="26">
                <c:v>-1.6864133796630898E-8</c:v>
              </c:pt>
              <c:pt idx="27">
                <c:v>-8.0550232846029635E-9</c:v>
              </c:pt>
              <c:pt idx="28">
                <c:v>-4.0374219365776049E-6</c:v>
              </c:pt>
              <c:pt idx="29">
                <c:v>2.9436412560052466E-8</c:v>
              </c:pt>
            </c:numLit>
          </c:val>
          <c:extLst>
            <c:ext xmlns:c16="http://schemas.microsoft.com/office/drawing/2014/chart" uri="{C3380CC4-5D6E-409C-BE32-E72D297353CC}">
              <c16:uniqueId val="{00000006-8020-474D-8935-ACA04D10979C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3.9295438500008828E-4</c:v>
              </c:pt>
              <c:pt idx="1">
                <c:v>4.0424575215000647E-3</c:v>
              </c:pt>
              <c:pt idx="2">
                <c:v>1.6846312145999964E-2</c:v>
              </c:pt>
              <c:pt idx="3">
                <c:v>3.8636851209999989E-2</c:v>
              </c:pt>
              <c:pt idx="4">
                <c:v>4.329449873350022E-2</c:v>
              </c:pt>
              <c:pt idx="5">
                <c:v>1.4925212910000041E-2</c:v>
              </c:pt>
              <c:pt idx="6">
                <c:v>8.0920334199999777E-3</c:v>
              </c:pt>
              <c:pt idx="7">
                <c:v>-0.10739910480000003</c:v>
              </c:pt>
              <c:pt idx="8">
                <c:v>-2.6761611059999857E-2</c:v>
              </c:pt>
              <c:pt idx="9">
                <c:v>-8.9681147699999908E-2</c:v>
              </c:pt>
              <c:pt idx="10">
                <c:v>-0.2073778637999999</c:v>
              </c:pt>
              <c:pt idx="11">
                <c:v>-0.34325066639999996</c:v>
              </c:pt>
              <c:pt idx="12">
                <c:v>-0.24928127710000003</c:v>
              </c:pt>
              <c:pt idx="13">
                <c:v>-0.24446772236000014</c:v>
              </c:pt>
              <c:pt idx="14">
                <c:v>-0.3546815237</c:v>
              </c:pt>
              <c:pt idx="15">
                <c:v>-0.21291585030000004</c:v>
              </c:pt>
              <c:pt idx="16">
                <c:v>-0.35393679309999992</c:v>
              </c:pt>
              <c:pt idx="17">
                <c:v>-0.11097401980000005</c:v>
              </c:pt>
              <c:pt idx="18">
                <c:v>-6.3631028299999948E-2</c:v>
              </c:pt>
              <c:pt idx="19">
                <c:v>-0.23611236759999998</c:v>
              </c:pt>
              <c:pt idx="20">
                <c:v>-0.28056626595</c:v>
              </c:pt>
              <c:pt idx="21">
                <c:v>-0.15464612199999994</c:v>
              </c:pt>
              <c:pt idx="22">
                <c:v>-0.21354626830000001</c:v>
              </c:pt>
              <c:pt idx="23">
                <c:v>-0.27009373959999999</c:v>
              </c:pt>
              <c:pt idx="24">
                <c:v>-0.23542959070000002</c:v>
              </c:pt>
              <c:pt idx="25">
                <c:v>-9.2955541299999972E-2</c:v>
              </c:pt>
              <c:pt idx="26">
                <c:v>-5.104388480000005E-2</c:v>
              </c:pt>
              <c:pt idx="27">
                <c:v>-0.15147358579999995</c:v>
              </c:pt>
              <c:pt idx="28">
                <c:v>-0.2139203695000001</c:v>
              </c:pt>
              <c:pt idx="29">
                <c:v>1.622368508999994E-3</c:v>
              </c:pt>
            </c:numLit>
          </c:val>
          <c:extLst>
            <c:ext xmlns:c16="http://schemas.microsoft.com/office/drawing/2014/chart" uri="{C3380CC4-5D6E-409C-BE32-E72D297353CC}">
              <c16:uniqueId val="{00000007-8020-474D-8935-ACA04D109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2047616"/>
        <c:axId val="222057600"/>
      </c:barChart>
      <c:catAx>
        <c:axId val="2220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2057600"/>
        <c:crosses val="autoZero"/>
        <c:auto val="1"/>
        <c:lblAlgn val="ctr"/>
        <c:lblOffset val="100"/>
        <c:noMultiLvlLbl val="0"/>
      </c:catAx>
      <c:valAx>
        <c:axId val="222057600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20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-1.8010696200908853</c:v>
              </c:pt>
              <c:pt idx="1">
                <c:v>-7.141959660620735</c:v>
              </c:pt>
              <c:pt idx="2">
                <c:v>2.4747971478707882</c:v>
              </c:pt>
              <c:pt idx="3">
                <c:v>6.3941107754171753</c:v>
              </c:pt>
              <c:pt idx="4">
                <c:v>9.0153736972233673</c:v>
              </c:pt>
              <c:pt idx="5">
                <c:v>-9.8790611999108933</c:v>
              </c:pt>
              <c:pt idx="6">
                <c:v>-25.687146135879857</c:v>
              </c:pt>
              <c:pt idx="7">
                <c:v>-8.9254975712412943</c:v>
              </c:pt>
              <c:pt idx="8">
                <c:v>80.462583800327138</c:v>
              </c:pt>
              <c:pt idx="9">
                <c:v>45.951199670130336</c:v>
              </c:pt>
              <c:pt idx="10">
                <c:v>61.601184998989993</c:v>
              </c:pt>
              <c:pt idx="11">
                <c:v>49.216640740718049</c:v>
              </c:pt>
              <c:pt idx="12">
                <c:v>58.058108859288495</c:v>
              </c:pt>
              <c:pt idx="13">
                <c:v>77.742269596741153</c:v>
              </c:pt>
              <c:pt idx="14">
                <c:v>29.948398313314101</c:v>
              </c:pt>
              <c:pt idx="15">
                <c:v>48.249070752077841</c:v>
              </c:pt>
              <c:pt idx="16">
                <c:v>28.868912328192891</c:v>
              </c:pt>
              <c:pt idx="17">
                <c:v>26.974692220238467</c:v>
              </c:pt>
              <c:pt idx="18">
                <c:v>25.007297556611775</c:v>
              </c:pt>
              <c:pt idx="19">
                <c:v>-0.47392886819125124</c:v>
              </c:pt>
              <c:pt idx="20">
                <c:v>-3.1646263792904392</c:v>
              </c:pt>
              <c:pt idx="21">
                <c:v>-1.4544042661004823</c:v>
              </c:pt>
              <c:pt idx="22">
                <c:v>-4.0312545846445573</c:v>
              </c:pt>
              <c:pt idx="23">
                <c:v>30.078973537383717</c:v>
              </c:pt>
              <c:pt idx="24">
                <c:v>22.182901391924588</c:v>
              </c:pt>
              <c:pt idx="25">
                <c:v>16.463112859614739</c:v>
              </c:pt>
              <c:pt idx="26">
                <c:v>73.404875039002036</c:v>
              </c:pt>
              <c:pt idx="27">
                <c:v>70.846985489640247</c:v>
              </c:pt>
              <c:pt idx="28">
                <c:v>80.225767371430265</c:v>
              </c:pt>
              <c:pt idx="29">
                <c:v>103.24286446317774</c:v>
              </c:pt>
            </c:numLit>
          </c:val>
          <c:extLst>
            <c:ext xmlns:c16="http://schemas.microsoft.com/office/drawing/2014/chart" uri="{C3380CC4-5D6E-409C-BE32-E72D297353CC}">
              <c16:uniqueId val="{00000000-564A-4222-825D-B7F8395350BD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-1.3758844483175494</c:v>
              </c:pt>
              <c:pt idx="1">
                <c:v>-2.6630491023905769</c:v>
              </c:pt>
              <c:pt idx="2">
                <c:v>-0.66876097324194461</c:v>
              </c:pt>
              <c:pt idx="3">
                <c:v>1.7675804945039673</c:v>
              </c:pt>
              <c:pt idx="4">
                <c:v>1.4982387528095984</c:v>
              </c:pt>
              <c:pt idx="5">
                <c:v>-2.7092111546803892</c:v>
              </c:pt>
              <c:pt idx="6">
                <c:v>-4.9955787456499365</c:v>
              </c:pt>
              <c:pt idx="7">
                <c:v>4.6107092788812167</c:v>
              </c:pt>
              <c:pt idx="8">
                <c:v>38.813437913404471</c:v>
              </c:pt>
              <c:pt idx="9">
                <c:v>16.330228102647993</c:v>
              </c:pt>
              <c:pt idx="10">
                <c:v>20.433006021590074</c:v>
              </c:pt>
              <c:pt idx="11">
                <c:v>6.8950080511922351</c:v>
              </c:pt>
              <c:pt idx="12">
                <c:v>9.8148046304659147</c:v>
              </c:pt>
              <c:pt idx="13">
                <c:v>16.888437279169466</c:v>
              </c:pt>
              <c:pt idx="14">
                <c:v>5.7732185407755878</c:v>
              </c:pt>
              <c:pt idx="15">
                <c:v>8.0247225030826712</c:v>
              </c:pt>
              <c:pt idx="16">
                <c:v>5.8398968969260068</c:v>
              </c:pt>
              <c:pt idx="17">
                <c:v>4.7745784902631385</c:v>
              </c:pt>
              <c:pt idx="18">
                <c:v>1.9375878111445672</c:v>
              </c:pt>
              <c:pt idx="19">
                <c:v>-24.343763278990764</c:v>
              </c:pt>
              <c:pt idx="20">
                <c:v>-29.821759638415415</c:v>
              </c:pt>
              <c:pt idx="21">
                <c:v>-27.379114285147807</c:v>
              </c:pt>
              <c:pt idx="22">
                <c:v>-25.378614813371428</c:v>
              </c:pt>
              <c:pt idx="23">
                <c:v>-11.648662087546654</c:v>
              </c:pt>
              <c:pt idx="24">
                <c:v>-14.219058652116928</c:v>
              </c:pt>
              <c:pt idx="25">
                <c:v>-14.623456000814713</c:v>
              </c:pt>
              <c:pt idx="26">
                <c:v>-0.48016348536089026</c:v>
              </c:pt>
              <c:pt idx="27">
                <c:v>-1.5394241002175022</c:v>
              </c:pt>
              <c:pt idx="28">
                <c:v>1.2289107523175744</c:v>
              </c:pt>
              <c:pt idx="29">
                <c:v>6.4036941222232144</c:v>
              </c:pt>
            </c:numLit>
          </c:val>
          <c:extLst>
            <c:ext xmlns:c16="http://schemas.microsoft.com/office/drawing/2014/chart" uri="{C3380CC4-5D6E-409C-BE32-E72D297353CC}">
              <c16:uniqueId val="{00000001-564A-4222-825D-B7F8395350BD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2.7752910240819801</c:v>
              </c:pt>
              <c:pt idx="1">
                <c:v>7.8446122960112916</c:v>
              </c:pt>
              <c:pt idx="2">
                <c:v>1.834213944039675</c:v>
              </c:pt>
              <c:pt idx="3">
                <c:v>0.23902429714962636</c:v>
              </c:pt>
              <c:pt idx="4">
                <c:v>3.4078241088195682</c:v>
              </c:pt>
              <c:pt idx="5">
                <c:v>3.3559990749486133</c:v>
              </c:pt>
              <c:pt idx="6">
                <c:v>-1.1377001988698794</c:v>
              </c:pt>
              <c:pt idx="7">
                <c:v>-3.7072535463112217</c:v>
              </c:pt>
              <c:pt idx="8">
                <c:v>9.3234428309297073</c:v>
              </c:pt>
              <c:pt idx="9">
                <c:v>31.92174295868017</c:v>
              </c:pt>
              <c:pt idx="10">
                <c:v>17.249897998080769</c:v>
              </c:pt>
              <c:pt idx="11">
                <c:v>33.515472243949034</c:v>
              </c:pt>
              <c:pt idx="12">
                <c:v>32.615950206879688</c:v>
              </c:pt>
              <c:pt idx="13">
                <c:v>31.906233703450425</c:v>
              </c:pt>
              <c:pt idx="14">
                <c:v>22.272756572070193</c:v>
              </c:pt>
              <c:pt idx="15">
                <c:v>74.244544489349209</c:v>
              </c:pt>
              <c:pt idx="16">
                <c:v>58.715779628309292</c:v>
              </c:pt>
              <c:pt idx="17">
                <c:v>80.722262354000122</c:v>
              </c:pt>
              <c:pt idx="18">
                <c:v>88.813055045180135</c:v>
              </c:pt>
              <c:pt idx="19">
                <c:v>166.57237411478991</c:v>
              </c:pt>
              <c:pt idx="20">
                <c:v>203.77318589770016</c:v>
              </c:pt>
              <c:pt idx="21">
                <c:v>191.88389929431582</c:v>
              </c:pt>
              <c:pt idx="22">
                <c:v>153.02124660552977</c:v>
              </c:pt>
              <c:pt idx="23">
                <c:v>135.17311034538011</c:v>
              </c:pt>
              <c:pt idx="24">
                <c:v>138.16192353364022</c:v>
              </c:pt>
              <c:pt idx="25">
                <c:v>132.32569026962005</c:v>
              </c:pt>
              <c:pt idx="26">
                <c:v>62.522067444549975</c:v>
              </c:pt>
              <c:pt idx="27">
                <c:v>54.199250407800264</c:v>
              </c:pt>
              <c:pt idx="28">
                <c:v>11.408624586860242</c:v>
              </c:pt>
              <c:pt idx="29">
                <c:v>13.047259653820106</c:v>
              </c:pt>
            </c:numLit>
          </c:val>
          <c:extLst>
            <c:ext xmlns:c16="http://schemas.microsoft.com/office/drawing/2014/chart" uri="{C3380CC4-5D6E-409C-BE32-E72D297353CC}">
              <c16:uniqueId val="{00000002-564A-4222-825D-B7F8395350BD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0.46177611998609791</c:v>
              </c:pt>
              <c:pt idx="1">
                <c:v>1.1409879883015037</c:v>
              </c:pt>
              <c:pt idx="2">
                <c:v>-0.18638904162685321</c:v>
              </c:pt>
              <c:pt idx="3">
                <c:v>-0.62389244093446905</c:v>
              </c:pt>
              <c:pt idx="4">
                <c:v>-0.74279653752103059</c:v>
              </c:pt>
              <c:pt idx="5">
                <c:v>1.8938709227559229</c:v>
              </c:pt>
              <c:pt idx="6">
                <c:v>2.2998520264939089</c:v>
              </c:pt>
              <c:pt idx="7">
                <c:v>1.3443750857829855</c:v>
              </c:pt>
              <c:pt idx="8">
                <c:v>-0.89106636599990452</c:v>
              </c:pt>
              <c:pt idx="9">
                <c:v>3.5404010040471121</c:v>
              </c:pt>
              <c:pt idx="10">
                <c:v>-0.75941971153690702</c:v>
              </c:pt>
              <c:pt idx="11">
                <c:v>4.1265047689321364</c:v>
              </c:pt>
              <c:pt idx="12">
                <c:v>2.5637480645980304</c:v>
              </c:pt>
              <c:pt idx="13">
                <c:v>1.0770905484328068</c:v>
              </c:pt>
              <c:pt idx="14">
                <c:v>3.3397814981316287</c:v>
              </c:pt>
              <c:pt idx="15">
                <c:v>1.7989945582681344</c:v>
              </c:pt>
              <c:pt idx="16">
                <c:v>4.1203360421659454</c:v>
              </c:pt>
              <c:pt idx="17">
                <c:v>2.9995992100517128</c:v>
              </c:pt>
              <c:pt idx="18">
                <c:v>-0.3756482725417527</c:v>
              </c:pt>
              <c:pt idx="19">
                <c:v>8.7250801694511324</c:v>
              </c:pt>
              <c:pt idx="20">
                <c:v>8.0765726494640262</c:v>
              </c:pt>
              <c:pt idx="21">
                <c:v>7.3672428728038994</c:v>
              </c:pt>
              <c:pt idx="22">
                <c:v>7.5145375267484837</c:v>
              </c:pt>
              <c:pt idx="23">
                <c:v>3.0460424808009634</c:v>
              </c:pt>
              <c:pt idx="24">
                <c:v>4.2498527239688997</c:v>
              </c:pt>
              <c:pt idx="25">
                <c:v>4.5572179913511945</c:v>
              </c:pt>
              <c:pt idx="26">
                <c:v>-9.9203120397021394E-2</c:v>
              </c:pt>
              <c:pt idx="27">
                <c:v>-0.11134676415497324</c:v>
              </c:pt>
              <c:pt idx="28">
                <c:v>-4.0937379032361321</c:v>
              </c:pt>
              <c:pt idx="29">
                <c:v>-3.6134439909220077</c:v>
              </c:pt>
            </c:numLit>
          </c:val>
          <c:extLst>
            <c:ext xmlns:c16="http://schemas.microsoft.com/office/drawing/2014/chart" uri="{C3380CC4-5D6E-409C-BE32-E72D297353CC}">
              <c16:uniqueId val="{00000003-564A-4222-825D-B7F8395350BD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-5.7860705477387857E-3</c:v>
              </c:pt>
              <c:pt idx="1">
                <c:v>-6.7715512354663355E-3</c:v>
              </c:pt>
              <c:pt idx="2">
                <c:v>1.8700378119665824</c:v>
              </c:pt>
              <c:pt idx="3">
                <c:v>1.9021800420783519</c:v>
              </c:pt>
              <c:pt idx="4">
                <c:v>1.6646503120698384</c:v>
              </c:pt>
              <c:pt idx="5">
                <c:v>1.1713673993381235</c:v>
              </c:pt>
              <c:pt idx="6">
                <c:v>2.046820209470205</c:v>
              </c:pt>
              <c:pt idx="7">
                <c:v>-5.9630291597088103E-2</c:v>
              </c:pt>
              <c:pt idx="8">
                <c:v>23.515177965832578</c:v>
              </c:pt>
              <c:pt idx="9">
                <c:v>20.225652300414254</c:v>
              </c:pt>
              <c:pt idx="10">
                <c:v>20.708074792774994</c:v>
              </c:pt>
              <c:pt idx="11">
                <c:v>22.116526145188402</c:v>
              </c:pt>
              <c:pt idx="12">
                <c:v>28.005823794266377</c:v>
              </c:pt>
              <c:pt idx="13">
                <c:v>20.142041019451369</c:v>
              </c:pt>
              <c:pt idx="14">
                <c:v>16.842880466079663</c:v>
              </c:pt>
              <c:pt idx="15">
                <c:v>27.561106111924573</c:v>
              </c:pt>
              <c:pt idx="16">
                <c:v>30.291673101307765</c:v>
              </c:pt>
              <c:pt idx="17">
                <c:v>24.367514820848214</c:v>
              </c:pt>
              <c:pt idx="18">
                <c:v>25.902848605552606</c:v>
              </c:pt>
              <c:pt idx="19">
                <c:v>12.098704437134359</c:v>
              </c:pt>
              <c:pt idx="20">
                <c:v>6.25047800730772</c:v>
              </c:pt>
              <c:pt idx="21">
                <c:v>5.9022305156541961</c:v>
              </c:pt>
              <c:pt idx="22">
                <c:v>5.5733892383714192</c:v>
              </c:pt>
              <c:pt idx="23">
                <c:v>14.848582117542264</c:v>
              </c:pt>
              <c:pt idx="24">
                <c:v>9.1194482672945014</c:v>
              </c:pt>
              <c:pt idx="25">
                <c:v>7.2950884853800062</c:v>
              </c:pt>
              <c:pt idx="26">
                <c:v>11.938937568818801</c:v>
              </c:pt>
              <c:pt idx="27">
                <c:v>12.627564026558389</c:v>
              </c:pt>
              <c:pt idx="28">
                <c:v>12.348853456570623</c:v>
              </c:pt>
              <c:pt idx="29">
                <c:v>20.38309183661562</c:v>
              </c:pt>
            </c:numLit>
          </c:val>
          <c:extLst>
            <c:ext xmlns:c16="http://schemas.microsoft.com/office/drawing/2014/chart" uri="{C3380CC4-5D6E-409C-BE32-E72D297353CC}">
              <c16:uniqueId val="{00000004-564A-4222-825D-B7F8395350BD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-2.9558028280000009E-2</c:v>
              </c:pt>
              <c:pt idx="1">
                <c:v>-2.8754018689999997E-2</c:v>
              </c:pt>
              <c:pt idx="2">
                <c:v>-11.179799103560015</c:v>
              </c:pt>
              <c:pt idx="3">
                <c:v>-4.1798856895699998</c:v>
              </c:pt>
              <c:pt idx="4">
                <c:v>-0.58865859908000018</c:v>
              </c:pt>
              <c:pt idx="5">
                <c:v>1.5484154352200008</c:v>
              </c:pt>
              <c:pt idx="6">
                <c:v>-2.0373189320200069</c:v>
              </c:pt>
              <c:pt idx="7">
                <c:v>-0.59016063667000118</c:v>
              </c:pt>
              <c:pt idx="8">
                <c:v>0.76498016580000028</c:v>
              </c:pt>
              <c:pt idx="9">
                <c:v>0.51599299403999987</c:v>
              </c:pt>
              <c:pt idx="10">
                <c:v>-2.9681156430000577E-2</c:v>
              </c:pt>
              <c:pt idx="11">
                <c:v>-2.3824712982399969</c:v>
              </c:pt>
              <c:pt idx="12">
                <c:v>-2.4639522170000018E-2</c:v>
              </c:pt>
              <c:pt idx="13">
                <c:v>-0.17904229545999684</c:v>
              </c:pt>
              <c:pt idx="14">
                <c:v>1.5459469696099992</c:v>
              </c:pt>
              <c:pt idx="15">
                <c:v>-3.377964084020002</c:v>
              </c:pt>
              <c:pt idx="16">
                <c:v>0.60859261073000015</c:v>
              </c:pt>
              <c:pt idx="17">
                <c:v>-1.0938525215399988</c:v>
              </c:pt>
              <c:pt idx="18">
                <c:v>0.18562691432999756</c:v>
              </c:pt>
              <c:pt idx="19">
                <c:v>3.3796492880000528E-2</c:v>
              </c:pt>
              <c:pt idx="20">
                <c:v>-0.1455085287900002</c:v>
              </c:pt>
              <c:pt idx="21">
                <c:v>0.8313608175100029</c:v>
              </c:pt>
              <c:pt idx="22">
                <c:v>-0.24959646881999831</c:v>
              </c:pt>
              <c:pt idx="23">
                <c:v>-4.5079300887199967</c:v>
              </c:pt>
              <c:pt idx="24">
                <c:v>-0.13186294240000018</c:v>
              </c:pt>
              <c:pt idx="25">
                <c:v>2.3294256149300017</c:v>
              </c:pt>
              <c:pt idx="26">
                <c:v>4.6986640988200001</c:v>
              </c:pt>
              <c:pt idx="27">
                <c:v>12.88653336122001</c:v>
              </c:pt>
              <c:pt idx="28">
                <c:v>84.663776402870013</c:v>
              </c:pt>
              <c:pt idx="29">
                <c:v>82.038401854869903</c:v>
              </c:pt>
            </c:numLit>
          </c:val>
          <c:extLst>
            <c:ext xmlns:c16="http://schemas.microsoft.com/office/drawing/2014/chart" uri="{C3380CC4-5D6E-409C-BE32-E72D297353CC}">
              <c16:uniqueId val="{00000005-564A-4222-825D-B7F8395350BD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1.1931382713046332</c:v>
              </c:pt>
              <c:pt idx="1">
                <c:v>-4.0903555167286237E-4</c:v>
              </c:pt>
              <c:pt idx="2">
                <c:v>-1.3233838938153137E-5</c:v>
              </c:pt>
              <c:pt idx="3">
                <c:v>-1.0900396894938496</c:v>
              </c:pt>
              <c:pt idx="4">
                <c:v>-0.43162007910408562</c:v>
              </c:pt>
              <c:pt idx="5">
                <c:v>-4.1163366319772285E-5</c:v>
              </c:pt>
              <c:pt idx="6">
                <c:v>-6.2804927805172142</c:v>
              </c:pt>
              <c:pt idx="7">
                <c:v>-5.5179879714891555</c:v>
              </c:pt>
              <c:pt idx="8">
                <c:v>5.3413376398480139</c:v>
              </c:pt>
              <c:pt idx="9">
                <c:v>4.1277829266521202</c:v>
              </c:pt>
              <c:pt idx="10">
                <c:v>-0.22989759563695555</c:v>
              </c:pt>
              <c:pt idx="11">
                <c:v>-3.1889683436651692E-5</c:v>
              </c:pt>
              <c:pt idx="12">
                <c:v>-0.50826700588020568</c:v>
              </c:pt>
              <c:pt idx="13">
                <c:v>-1.0346412003768979E-5</c:v>
              </c:pt>
              <c:pt idx="14">
                <c:v>-0.48625506707722677</c:v>
              </c:pt>
              <c:pt idx="15">
                <c:v>-5.2746630647268402E-6</c:v>
              </c:pt>
              <c:pt idx="16">
                <c:v>-3.6224360334260042E-6</c:v>
              </c:pt>
              <c:pt idx="17">
                <c:v>-4.0779982596026905E-6</c:v>
              </c:pt>
              <c:pt idx="18">
                <c:v>-4.0193821335017767E-6</c:v>
              </c:pt>
              <c:pt idx="19">
                <c:v>8.6244440264980682</c:v>
              </c:pt>
              <c:pt idx="20">
                <c:v>-0.98587087945989538</c:v>
              </c:pt>
              <c:pt idx="21">
                <c:v>-0.26611207797258207</c:v>
              </c:pt>
              <c:pt idx="22">
                <c:v>-1.7977111249531508E-6</c:v>
              </c:pt>
              <c:pt idx="23">
                <c:v>-1.693638766836461</c:v>
              </c:pt>
              <c:pt idx="24">
                <c:v>0.29707063025982405</c:v>
              </c:pt>
              <c:pt idx="25">
                <c:v>0.17730278889730355</c:v>
              </c:pt>
              <c:pt idx="26">
                <c:v>3.2117459606908327</c:v>
              </c:pt>
              <c:pt idx="27">
                <c:v>0.96304775923823094</c:v>
              </c:pt>
              <c:pt idx="28">
                <c:v>-3.7990635047349306</c:v>
              </c:pt>
              <c:pt idx="29">
                <c:v>-7.9257743831923273E-4</c:v>
              </c:pt>
            </c:numLit>
          </c:val>
          <c:extLst>
            <c:ext xmlns:c16="http://schemas.microsoft.com/office/drawing/2014/chart" uri="{C3380CC4-5D6E-409C-BE32-E72D297353CC}">
              <c16:uniqueId val="{00000006-564A-4222-825D-B7F8395350BD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-5.5153553283999845E-2</c:v>
              </c:pt>
              <c:pt idx="1">
                <c:v>-3.1789572875000061E-2</c:v>
              </c:pt>
              <c:pt idx="2">
                <c:v>1.5096125759999968E-2</c:v>
              </c:pt>
              <c:pt idx="3">
                <c:v>3.9579574150000019E-2</c:v>
              </c:pt>
              <c:pt idx="4">
                <c:v>2.0663131180000072E-2</c:v>
              </c:pt>
              <c:pt idx="5">
                <c:v>-3.4575475450000115E-2</c:v>
              </c:pt>
              <c:pt idx="6">
                <c:v>-0.11755369025999995</c:v>
              </c:pt>
              <c:pt idx="7">
                <c:v>-7.0549370000000056E-2</c:v>
              </c:pt>
              <c:pt idx="8">
                <c:v>-0.57108458999999989</c:v>
              </c:pt>
              <c:pt idx="9">
                <c:v>-0.57838489399999993</c:v>
              </c:pt>
              <c:pt idx="10">
                <c:v>-0.44195728000000001</c:v>
              </c:pt>
              <c:pt idx="11">
                <c:v>-0.53564627699999989</c:v>
              </c:pt>
              <c:pt idx="12">
                <c:v>-0.44715729599999993</c:v>
              </c:pt>
              <c:pt idx="13">
                <c:v>-0.30985870349999994</c:v>
              </c:pt>
              <c:pt idx="14">
                <c:v>-0.53166293600000003</c:v>
              </c:pt>
              <c:pt idx="15">
                <c:v>-0.25322832899999997</c:v>
              </c:pt>
              <c:pt idx="16">
                <c:v>-0.23092989199999997</c:v>
              </c:pt>
              <c:pt idx="17">
                <c:v>-0.10413415999999998</c:v>
              </c:pt>
              <c:pt idx="18">
                <c:v>-6.3471775000000175E-2</c:v>
              </c:pt>
              <c:pt idx="19">
                <c:v>-0.10898608799999998</c:v>
              </c:pt>
              <c:pt idx="20">
                <c:v>-0.10493386999999998</c:v>
              </c:pt>
              <c:pt idx="21">
                <c:v>1.8856721000000021E-2</c:v>
              </c:pt>
              <c:pt idx="22">
                <c:v>-8.2371674000000006E-2</c:v>
              </c:pt>
              <c:pt idx="23">
                <c:v>-7.3558657999999999E-2</c:v>
              </c:pt>
              <c:pt idx="24">
                <c:v>-5.2603726000000017E-2</c:v>
              </c:pt>
              <c:pt idx="25">
                <c:v>1.0353602999999933E-2</c:v>
              </c:pt>
              <c:pt idx="26">
                <c:v>2.809883000000013E-3</c:v>
              </c:pt>
              <c:pt idx="27">
                <c:v>-4.4438968999999967E-2</c:v>
              </c:pt>
              <c:pt idx="28">
                <c:v>-6.2401828000000131E-2</c:v>
              </c:pt>
              <c:pt idx="29">
                <c:v>0.1037150383000001</c:v>
              </c:pt>
            </c:numLit>
          </c:val>
          <c:extLst>
            <c:ext xmlns:c16="http://schemas.microsoft.com/office/drawing/2014/chart" uri="{C3380CC4-5D6E-409C-BE32-E72D297353CC}">
              <c16:uniqueId val="{00000007-564A-4222-825D-B7F839535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59081872"/>
        <c:axId val="-1659057936"/>
      </c:barChart>
      <c:catAx>
        <c:axId val="-165908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659057936"/>
        <c:crosses val="autoZero"/>
        <c:auto val="1"/>
        <c:lblAlgn val="ctr"/>
        <c:lblOffset val="100"/>
        <c:noMultiLvlLbl val="0"/>
      </c:catAx>
      <c:valAx>
        <c:axId val="-165905793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65908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-3.2539417947842694E-3</c:v>
              </c:pt>
              <c:pt idx="1">
                <c:v>-3.3475798230713158E-3</c:v>
              </c:pt>
              <c:pt idx="2">
                <c:v>1.309967339566299</c:v>
              </c:pt>
              <c:pt idx="3">
                <c:v>2.3837388883308108</c:v>
              </c:pt>
              <c:pt idx="4">
                <c:v>-0.16585789794834227</c:v>
              </c:pt>
              <c:pt idx="5">
                <c:v>-3.0382466591210004</c:v>
              </c:pt>
              <c:pt idx="6">
                <c:v>-26.565422472525256</c:v>
              </c:pt>
              <c:pt idx="7">
                <c:v>-38.167854332519482</c:v>
              </c:pt>
              <c:pt idx="8">
                <c:v>65.7164714700898</c:v>
              </c:pt>
              <c:pt idx="9">
                <c:v>38.7099478203736</c:v>
              </c:pt>
              <c:pt idx="10">
                <c:v>75.036026665820827</c:v>
              </c:pt>
              <c:pt idx="11">
                <c:v>19.410674121314514</c:v>
              </c:pt>
              <c:pt idx="12">
                <c:v>26.092294380684052</c:v>
              </c:pt>
              <c:pt idx="13">
                <c:v>14.059524937721108</c:v>
              </c:pt>
              <c:pt idx="14">
                <c:v>3.1618888718849121</c:v>
              </c:pt>
              <c:pt idx="15">
                <c:v>10.887331742945662</c:v>
              </c:pt>
              <c:pt idx="16">
                <c:v>-20.07737913145229</c:v>
              </c:pt>
              <c:pt idx="17">
                <c:v>-62.26829654621497</c:v>
              </c:pt>
              <c:pt idx="18">
                <c:v>-35.078674191282062</c:v>
              </c:pt>
              <c:pt idx="19">
                <c:v>-61.479559823894306</c:v>
              </c:pt>
              <c:pt idx="20">
                <c:v>-62.985584118132465</c:v>
              </c:pt>
              <c:pt idx="21">
                <c:v>-53.616409275243313</c:v>
              </c:pt>
              <c:pt idx="22">
                <c:v>-47.55251030610134</c:v>
              </c:pt>
              <c:pt idx="23">
                <c:v>-46.700274987445937</c:v>
              </c:pt>
              <c:pt idx="24">
                <c:v>-54.004933210821946</c:v>
              </c:pt>
              <c:pt idx="25">
                <c:v>-50.330162316823589</c:v>
              </c:pt>
              <c:pt idx="26">
                <c:v>-39.787598341779812</c:v>
              </c:pt>
              <c:pt idx="27">
                <c:v>-41.468800287618251</c:v>
              </c:pt>
              <c:pt idx="28">
                <c:v>-36.676944581837233</c:v>
              </c:pt>
              <c:pt idx="29">
                <c:v>-31.16174060183107</c:v>
              </c:pt>
            </c:numLit>
          </c:val>
          <c:extLst>
            <c:ext xmlns:c16="http://schemas.microsoft.com/office/drawing/2014/chart" uri="{C3380CC4-5D6E-409C-BE32-E72D297353CC}">
              <c16:uniqueId val="{00000000-0DE3-45FC-971B-0ADBECE01C00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0.73444675516215341</c:v>
              </c:pt>
              <c:pt idx="1">
                <c:v>0.69350190112189836</c:v>
              </c:pt>
              <c:pt idx="2">
                <c:v>0.99267345698806198</c:v>
              </c:pt>
              <c:pt idx="3">
                <c:v>1.3569196810227666</c:v>
              </c:pt>
              <c:pt idx="4">
                <c:v>0.60314887336033962</c:v>
              </c:pt>
              <c:pt idx="5">
                <c:v>-4.5624629855708889</c:v>
              </c:pt>
              <c:pt idx="6">
                <c:v>-7.0094424577868324</c:v>
              </c:pt>
              <c:pt idx="7">
                <c:v>0.18471745337984657</c:v>
              </c:pt>
              <c:pt idx="8">
                <c:v>27.00950785494706</c:v>
              </c:pt>
              <c:pt idx="9">
                <c:v>18.793830624752957</c:v>
              </c:pt>
              <c:pt idx="10">
                <c:v>19.631037731583206</c:v>
              </c:pt>
              <c:pt idx="11">
                <c:v>7.6228934080112367</c:v>
              </c:pt>
              <c:pt idx="12">
                <c:v>10.070075493747481</c:v>
              </c:pt>
              <c:pt idx="13">
                <c:v>6.2593259211436134</c:v>
              </c:pt>
              <c:pt idx="14">
                <c:v>3.5438071492462768</c:v>
              </c:pt>
              <c:pt idx="15">
                <c:v>5.801033084172559</c:v>
              </c:pt>
              <c:pt idx="16">
                <c:v>-1.9606591585474007</c:v>
              </c:pt>
              <c:pt idx="17">
                <c:v>-17.289863692264134</c:v>
              </c:pt>
              <c:pt idx="18">
                <c:v>-8.7337498905086477</c:v>
              </c:pt>
              <c:pt idx="19">
                <c:v>-21.902786325191869</c:v>
              </c:pt>
              <c:pt idx="20">
                <c:v>-22.162568890166767</c:v>
              </c:pt>
              <c:pt idx="21">
                <c:v>-19.275328132173854</c:v>
              </c:pt>
              <c:pt idx="22">
                <c:v>-17.272303648309162</c:v>
              </c:pt>
              <c:pt idx="23">
                <c:v>-16.791985597236589</c:v>
              </c:pt>
              <c:pt idx="24">
                <c:v>-19.014775410213929</c:v>
              </c:pt>
              <c:pt idx="25">
                <c:v>-17.782540584953836</c:v>
              </c:pt>
              <c:pt idx="26">
                <c:v>-14.22183695537251</c:v>
              </c:pt>
              <c:pt idx="27">
                <c:v>-14.577738726492441</c:v>
              </c:pt>
              <c:pt idx="28">
                <c:v>-12.815439745984236</c:v>
              </c:pt>
              <c:pt idx="29">
                <c:v>-11.00762423522184</c:v>
              </c:pt>
            </c:numLit>
          </c:val>
          <c:extLst>
            <c:ext xmlns:c16="http://schemas.microsoft.com/office/drawing/2014/chart" uri="{C3380CC4-5D6E-409C-BE32-E72D297353CC}">
              <c16:uniqueId val="{00000001-0DE3-45FC-971B-0ADBECE01C00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-0.19543052239760073</c:v>
              </c:pt>
              <c:pt idx="1">
                <c:v>2.4510625557663843</c:v>
              </c:pt>
              <c:pt idx="2">
                <c:v>2.1117096066136583</c:v>
              </c:pt>
              <c:pt idx="3">
                <c:v>2.0107357764936751</c:v>
              </c:pt>
              <c:pt idx="4">
                <c:v>6.1609476817443465</c:v>
              </c:pt>
              <c:pt idx="5">
                <c:v>-4.3604239422352293</c:v>
              </c:pt>
              <c:pt idx="6">
                <c:v>10.055530747847115</c:v>
              </c:pt>
              <c:pt idx="7">
                <c:v>2.1547846551707153</c:v>
              </c:pt>
              <c:pt idx="8">
                <c:v>43.131457787274485</c:v>
              </c:pt>
              <c:pt idx="9">
                <c:v>55.225947048812486</c:v>
              </c:pt>
              <c:pt idx="10">
                <c:v>67.925974181629726</c:v>
              </c:pt>
              <c:pt idx="11">
                <c:v>79.392405244446763</c:v>
              </c:pt>
              <c:pt idx="12">
                <c:v>93.419938872109924</c:v>
              </c:pt>
              <c:pt idx="13">
                <c:v>133.48148464331166</c:v>
              </c:pt>
              <c:pt idx="14">
                <c:v>56.674608005710752</c:v>
              </c:pt>
              <c:pt idx="15">
                <c:v>121.04655481648615</c:v>
              </c:pt>
              <c:pt idx="16">
                <c:v>139.10777759804387</c:v>
              </c:pt>
              <c:pt idx="17">
                <c:v>203.06698197264086</c:v>
              </c:pt>
              <c:pt idx="18">
                <c:v>180.87109239006418</c:v>
              </c:pt>
              <c:pt idx="19">
                <c:v>158.83954618887014</c:v>
              </c:pt>
              <c:pt idx="20">
                <c:v>145.6345710393507</c:v>
              </c:pt>
              <c:pt idx="21">
                <c:v>184.24334637449874</c:v>
              </c:pt>
              <c:pt idx="22">
                <c:v>161.72672022750021</c:v>
              </c:pt>
              <c:pt idx="23">
                <c:v>177.05414246949022</c:v>
              </c:pt>
              <c:pt idx="24">
                <c:v>164.9024929340253</c:v>
              </c:pt>
              <c:pt idx="25">
                <c:v>139.01513042207989</c:v>
              </c:pt>
              <c:pt idx="26">
                <c:v>136.92321938661371</c:v>
              </c:pt>
              <c:pt idx="27">
                <c:v>108.97612827180069</c:v>
              </c:pt>
              <c:pt idx="28">
                <c:v>98.076354253325917</c:v>
              </c:pt>
              <c:pt idx="29">
                <c:v>120.79141202947517</c:v>
              </c:pt>
            </c:numLit>
          </c:val>
          <c:extLst>
            <c:ext xmlns:c16="http://schemas.microsoft.com/office/drawing/2014/chart" uri="{C3380CC4-5D6E-409C-BE32-E72D297353CC}">
              <c16:uniqueId val="{00000002-0DE3-45FC-971B-0ADBECE01C00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3.5805596444674848E-2</c:v>
              </c:pt>
              <c:pt idx="1">
                <c:v>0.30999380395803655</c:v>
              </c:pt>
              <c:pt idx="2">
                <c:v>-0.30448645679280162</c:v>
              </c:pt>
              <c:pt idx="3">
                <c:v>-0.13372419370045918</c:v>
              </c:pt>
              <c:pt idx="4">
                <c:v>0.13434704735573177</c:v>
              </c:pt>
              <c:pt idx="5">
                <c:v>0.6790941489624629</c:v>
              </c:pt>
              <c:pt idx="6">
                <c:v>2.9989784758166707</c:v>
              </c:pt>
              <c:pt idx="7">
                <c:v>4.630564146341726</c:v>
              </c:pt>
              <c:pt idx="8">
                <c:v>12.948638801484776</c:v>
              </c:pt>
              <c:pt idx="9">
                <c:v>9.0723178999453467</c:v>
              </c:pt>
              <c:pt idx="10">
                <c:v>-1.2938359678678353</c:v>
              </c:pt>
              <c:pt idx="11">
                <c:v>6.2003560589698736</c:v>
              </c:pt>
              <c:pt idx="12">
                <c:v>2.7676317804118185</c:v>
              </c:pt>
              <c:pt idx="13">
                <c:v>2.7596009275912934</c:v>
              </c:pt>
              <c:pt idx="14">
                <c:v>5.7966597466717644</c:v>
              </c:pt>
              <c:pt idx="15">
                <c:v>2.1716767793658391</c:v>
              </c:pt>
              <c:pt idx="16">
                <c:v>6.1198314012783044</c:v>
              </c:pt>
              <c:pt idx="17">
                <c:v>9.9655645729962998</c:v>
              </c:pt>
              <c:pt idx="18">
                <c:v>7.6002599096602808</c:v>
              </c:pt>
              <c:pt idx="19">
                <c:v>12.497947342772989</c:v>
              </c:pt>
              <c:pt idx="20">
                <c:v>11.696290515553812</c:v>
              </c:pt>
              <c:pt idx="21">
                <c:v>9.6653027844750454</c:v>
              </c:pt>
              <c:pt idx="22">
                <c:v>9.3276778989747413</c:v>
              </c:pt>
              <c:pt idx="23">
                <c:v>8.1941231548053679</c:v>
              </c:pt>
              <c:pt idx="24">
                <c:v>9.2136214884424703</c:v>
              </c:pt>
              <c:pt idx="25">
                <c:v>8.6133473760603465</c:v>
              </c:pt>
              <c:pt idx="26">
                <c:v>7.4286945182579984</c:v>
              </c:pt>
              <c:pt idx="27">
                <c:v>7.8967550731533152</c:v>
              </c:pt>
              <c:pt idx="28">
                <c:v>6.9504470730470871</c:v>
              </c:pt>
              <c:pt idx="29">
                <c:v>4.9609331899222866</c:v>
              </c:pt>
            </c:numLit>
          </c:val>
          <c:extLst>
            <c:ext xmlns:c16="http://schemas.microsoft.com/office/drawing/2014/chart" uri="{C3380CC4-5D6E-409C-BE32-E72D297353CC}">
              <c16:uniqueId val="{00000003-0DE3-45FC-971B-0ADBECE01C00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-1.2118151359005416E-4</c:v>
              </c:pt>
              <c:pt idx="1">
                <c:v>-1.215592121277568E-4</c:v>
              </c:pt>
              <c:pt idx="2">
                <c:v>-2.2986227784851942E-4</c:v>
              </c:pt>
              <c:pt idx="3">
                <c:v>-2.2228707595837213E-4</c:v>
              </c:pt>
              <c:pt idx="4">
                <c:v>0.21477529239040294</c:v>
              </c:pt>
              <c:pt idx="5">
                <c:v>-2.6146935096882373E-4</c:v>
              </c:pt>
              <c:pt idx="6">
                <c:v>-0.71882586283169658</c:v>
              </c:pt>
              <c:pt idx="7">
                <c:v>2.3752713725531294</c:v>
              </c:pt>
              <c:pt idx="8">
                <c:v>17.997858369540666</c:v>
              </c:pt>
              <c:pt idx="9">
                <c:v>13.230274223626381</c:v>
              </c:pt>
              <c:pt idx="10">
                <c:v>16.225664210165291</c:v>
              </c:pt>
              <c:pt idx="11">
                <c:v>14.419789390657371</c:v>
              </c:pt>
              <c:pt idx="12">
                <c:v>18.705202355726271</c:v>
              </c:pt>
              <c:pt idx="13">
                <c:v>15.269148261249768</c:v>
              </c:pt>
              <c:pt idx="14">
                <c:v>14.418461037958167</c:v>
              </c:pt>
              <c:pt idx="15">
                <c:v>16.436225807007531</c:v>
              </c:pt>
              <c:pt idx="16">
                <c:v>5.6032724939120726</c:v>
              </c:pt>
              <c:pt idx="17">
                <c:v>-2.6614565592220174</c:v>
              </c:pt>
              <c:pt idx="18">
                <c:v>1.2255428116681628</c:v>
              </c:pt>
              <c:pt idx="19">
                <c:v>-2.5216226966515478</c:v>
              </c:pt>
              <c:pt idx="20">
                <c:v>-4.0696301875394738</c:v>
              </c:pt>
              <c:pt idx="21">
                <c:v>-2.3425997219380292</c:v>
              </c:pt>
              <c:pt idx="22">
                <c:v>-1.5419168868999122</c:v>
              </c:pt>
              <c:pt idx="23">
                <c:v>-2.1397943975553062</c:v>
              </c:pt>
              <c:pt idx="24">
                <c:v>-4.7874655402393387</c:v>
              </c:pt>
              <c:pt idx="25">
                <c:v>-4.426181858214818</c:v>
              </c:pt>
              <c:pt idx="26">
                <c:v>-1.5682927414444521</c:v>
              </c:pt>
              <c:pt idx="27">
                <c:v>-3.4286756296270369</c:v>
              </c:pt>
              <c:pt idx="28">
                <c:v>-2.1432511259995977</c:v>
              </c:pt>
              <c:pt idx="29">
                <c:v>-0.40881445131802252</c:v>
              </c:pt>
            </c:numLit>
          </c:val>
          <c:extLst>
            <c:ext xmlns:c16="http://schemas.microsoft.com/office/drawing/2014/chart" uri="{C3380CC4-5D6E-409C-BE32-E72D297353CC}">
              <c16:uniqueId val="{00000004-0DE3-45FC-971B-0ADBECE01C00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-5.5662169699999503E-4</c:v>
              </c:pt>
              <c:pt idx="1">
                <c:v>-5.5823291599999296E-4</c:v>
              </c:pt>
              <c:pt idx="2">
                <c:v>4.1875867101737185E-4</c:v>
              </c:pt>
              <c:pt idx="3">
                <c:v>0.21371007140399456</c:v>
              </c:pt>
              <c:pt idx="4">
                <c:v>-2.5847485072000076E-2</c:v>
              </c:pt>
              <c:pt idx="5">
                <c:v>0.77813334929300737</c:v>
              </c:pt>
              <c:pt idx="6">
                <c:v>2.5905990423689929</c:v>
              </c:pt>
              <c:pt idx="7">
                <c:v>4.6774972963007144E-2</c:v>
              </c:pt>
              <c:pt idx="8">
                <c:v>-5.8488449099999753E-4</c:v>
              </c:pt>
              <c:pt idx="9">
                <c:v>1.5990241512999978E-2</c:v>
              </c:pt>
              <c:pt idx="10">
                <c:v>-3.8205055744349989</c:v>
              </c:pt>
              <c:pt idx="11">
                <c:v>0.80422132520100575</c:v>
              </c:pt>
              <c:pt idx="12">
                <c:v>8.8663994331000473E-2</c:v>
              </c:pt>
              <c:pt idx="13">
                <c:v>0.87108802303000488</c:v>
              </c:pt>
              <c:pt idx="14">
                <c:v>3.3054436950001431E-2</c:v>
              </c:pt>
              <c:pt idx="15">
                <c:v>-0.38708977376500187</c:v>
              </c:pt>
              <c:pt idx="16">
                <c:v>-1.280840376999999E-3</c:v>
              </c:pt>
              <c:pt idx="17">
                <c:v>-0.12447658004500006</c:v>
              </c:pt>
              <c:pt idx="18">
                <c:v>0.29744650989800014</c:v>
              </c:pt>
              <c:pt idx="19">
                <c:v>-0.16151994551899307</c:v>
              </c:pt>
              <c:pt idx="20">
                <c:v>-7.0834436335998063E-2</c:v>
              </c:pt>
              <c:pt idx="21">
                <c:v>0.14781857118300223</c:v>
              </c:pt>
              <c:pt idx="22">
                <c:v>0.38913823412400106</c:v>
              </c:pt>
              <c:pt idx="23">
                <c:v>-6.2089212428997342E-2</c:v>
              </c:pt>
              <c:pt idx="24">
                <c:v>-1.261689773999989E-3</c:v>
              </c:pt>
              <c:pt idx="25">
                <c:v>-1.5128834955000947E-2</c:v>
              </c:pt>
              <c:pt idx="26">
                <c:v>9.6579353460000794E-2</c:v>
              </c:pt>
              <c:pt idx="27">
                <c:v>6.0140927770042651E-3</c:v>
              </c:pt>
              <c:pt idx="28">
                <c:v>2.2024832217000023E-2</c:v>
              </c:pt>
              <c:pt idx="29">
                <c:v>0.35574901056999586</c:v>
              </c:pt>
            </c:numLit>
          </c:val>
          <c:extLst>
            <c:ext xmlns:c16="http://schemas.microsoft.com/office/drawing/2014/chart" uri="{C3380CC4-5D6E-409C-BE32-E72D297353CC}">
              <c16:uniqueId val="{00000005-0DE3-45FC-971B-0ADBECE01C00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-0.67514514127230996</c:v>
              </c:pt>
              <c:pt idx="1">
                <c:v>3.2671992620546428E-6</c:v>
              </c:pt>
              <c:pt idx="2">
                <c:v>-8.832966276689193E-7</c:v>
              </c:pt>
              <c:pt idx="3">
                <c:v>-9.1971405930256911E-6</c:v>
              </c:pt>
              <c:pt idx="4">
                <c:v>1.4896781042656571E-2</c:v>
              </c:pt>
              <c:pt idx="5">
                <c:v>0.77129107198783853</c:v>
              </c:pt>
              <c:pt idx="6">
                <c:v>2.1811372596415189E-6</c:v>
              </c:pt>
              <c:pt idx="7">
                <c:v>-14.25122649649372</c:v>
              </c:pt>
              <c:pt idx="8">
                <c:v>1.0314797471656844E-4</c:v>
              </c:pt>
              <c:pt idx="9">
                <c:v>7.1171454848769631E-9</c:v>
              </c:pt>
              <c:pt idx="10">
                <c:v>6.3509314775315479E-8</c:v>
              </c:pt>
              <c:pt idx="11">
                <c:v>-1.0345248182988436E-3</c:v>
              </c:pt>
              <c:pt idx="12">
                <c:v>3.3120178638601505E-5</c:v>
              </c:pt>
              <c:pt idx="13">
                <c:v>-2.5661116443573625E-7</c:v>
              </c:pt>
              <c:pt idx="14">
                <c:v>1.5572638169850819E-6</c:v>
              </c:pt>
              <c:pt idx="15">
                <c:v>-2.95782346215516E-7</c:v>
              </c:pt>
              <c:pt idx="16">
                <c:v>-2.3642566937855884E-7</c:v>
              </c:pt>
              <c:pt idx="17">
                <c:v>-1.8775123829811109E-7</c:v>
              </c:pt>
              <c:pt idx="18">
                <c:v>-1.9785775626375038E-7</c:v>
              </c:pt>
              <c:pt idx="19">
                <c:v>-1.2483344664320754E-7</c:v>
              </c:pt>
              <c:pt idx="20">
                <c:v>2.6777176111408835E-7</c:v>
              </c:pt>
              <c:pt idx="21">
                <c:v>4.4126362401750106E-8</c:v>
              </c:pt>
              <c:pt idx="22">
                <c:v>1.0702244253216537E-7</c:v>
              </c:pt>
              <c:pt idx="23">
                <c:v>1.3447155622820697E-7</c:v>
              </c:pt>
              <c:pt idx="24">
                <c:v>-5.5455008647156931E-6</c:v>
              </c:pt>
              <c:pt idx="25">
                <c:v>-5.3808554581332588E-8</c:v>
              </c:pt>
              <c:pt idx="26">
                <c:v>-5.2185182704806565E-8</c:v>
              </c:pt>
              <c:pt idx="27">
                <c:v>-3.3319919898095707E-8</c:v>
              </c:pt>
              <c:pt idx="28">
                <c:v>-4.2883592970702677E-6</c:v>
              </c:pt>
              <c:pt idx="29">
                <c:v>-2.1522994550150525E-8</c:v>
              </c:pt>
            </c:numLit>
          </c:val>
          <c:extLst>
            <c:ext xmlns:c16="http://schemas.microsoft.com/office/drawing/2014/chart" uri="{C3380CC4-5D6E-409C-BE32-E72D297353CC}">
              <c16:uniqueId val="{00000006-0DE3-45FC-971B-0ADBECE01C00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2.4710348099993285E-4</c:v>
              </c:pt>
              <c:pt idx="1">
                <c:v>3.9251517030000627E-3</c:v>
              </c:pt>
              <c:pt idx="2">
                <c:v>1.7403281620999966E-2</c:v>
              </c:pt>
              <c:pt idx="3">
                <c:v>1.7189615270999936E-2</c:v>
              </c:pt>
              <c:pt idx="4">
                <c:v>1.6982059847000075E-2</c:v>
              </c:pt>
              <c:pt idx="5">
                <c:v>-3.8623266280000124E-2</c:v>
              </c:pt>
              <c:pt idx="6">
                <c:v>-9.4298307140000037E-2</c:v>
              </c:pt>
              <c:pt idx="7">
                <c:v>-0.23634930280000011</c:v>
              </c:pt>
              <c:pt idx="8">
                <c:v>-0.65266235506000014</c:v>
              </c:pt>
              <c:pt idx="9">
                <c:v>-0.58055007270000003</c:v>
              </c:pt>
              <c:pt idx="10">
                <c:v>-0.33993866780000004</c:v>
              </c:pt>
              <c:pt idx="11">
                <c:v>-0.47227557240000001</c:v>
              </c:pt>
              <c:pt idx="12">
                <c:v>-0.36856568709999993</c:v>
              </c:pt>
              <c:pt idx="13">
                <c:v>-0.30934232136000006</c:v>
              </c:pt>
              <c:pt idx="14">
                <c:v>-0.46793199369999999</c:v>
              </c:pt>
              <c:pt idx="15">
                <c:v>-0.28173002030000016</c:v>
              </c:pt>
              <c:pt idx="16">
                <c:v>-0.33978893809999999</c:v>
              </c:pt>
              <c:pt idx="17">
                <c:v>-0.19729715180000001</c:v>
              </c:pt>
              <c:pt idx="18">
                <c:v>-0.1153294393</c:v>
              </c:pt>
              <c:pt idx="19">
                <c:v>-0.29363374760000005</c:v>
              </c:pt>
              <c:pt idx="20">
                <c:v>-0.31482449495000009</c:v>
              </c:pt>
              <c:pt idx="21">
                <c:v>-0.13378732069999999</c:v>
              </c:pt>
              <c:pt idx="22">
                <c:v>-0.16619485730000005</c:v>
              </c:pt>
              <c:pt idx="23">
                <c:v>-0.17878713159999998</c:v>
              </c:pt>
              <c:pt idx="24">
                <c:v>-0.12661515870000001</c:v>
              </c:pt>
              <c:pt idx="25">
                <c:v>-3.6617481299999949E-2</c:v>
              </c:pt>
              <c:pt idx="26">
                <c:v>-1.3613556800000037E-2</c:v>
              </c:pt>
              <c:pt idx="27">
                <c:v>-8.996103079999998E-2</c:v>
              </c:pt>
              <c:pt idx="28">
                <c:v>-0.1300716165000001</c:v>
              </c:pt>
              <c:pt idx="29">
                <c:v>5.015942729999999E-2</c:v>
              </c:pt>
            </c:numLit>
          </c:val>
          <c:extLst>
            <c:ext xmlns:c16="http://schemas.microsoft.com/office/drawing/2014/chart" uri="{C3380CC4-5D6E-409C-BE32-E72D297353CC}">
              <c16:uniqueId val="{00000007-0DE3-45FC-971B-0ADBECE01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192064"/>
        <c:axId val="191218432"/>
      </c:barChart>
      <c:catAx>
        <c:axId val="19119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218432"/>
        <c:crosses val="autoZero"/>
        <c:auto val="1"/>
        <c:lblAlgn val="ctr"/>
        <c:lblOffset val="100"/>
        <c:noMultiLvlLbl val="0"/>
      </c:catAx>
      <c:valAx>
        <c:axId val="1912184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119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-2.6772291830153873E-3</c:v>
              </c:pt>
              <c:pt idx="1">
                <c:v>-5.0412106453046057E-3</c:v>
              </c:pt>
              <c:pt idx="2">
                <c:v>-6.5039824513167446</c:v>
              </c:pt>
              <c:pt idx="3">
                <c:v>-12.657265451917823</c:v>
              </c:pt>
              <c:pt idx="4">
                <c:v>-19.140868916200816</c:v>
              </c:pt>
              <c:pt idx="5">
                <c:v>-37.022936325258001</c:v>
              </c:pt>
              <c:pt idx="6">
                <c:v>-51.254332284916245</c:v>
              </c:pt>
              <c:pt idx="7">
                <c:v>-59.583154987010062</c:v>
              </c:pt>
              <c:pt idx="8">
                <c:v>-67.42738257761107</c:v>
              </c:pt>
              <c:pt idx="9">
                <c:v>-71.552757219411205</c:v>
              </c:pt>
              <c:pt idx="10">
                <c:v>-36.059694603467506</c:v>
              </c:pt>
              <c:pt idx="11">
                <c:v>6.5616421622708003</c:v>
              </c:pt>
              <c:pt idx="12">
                <c:v>12.416902317797394</c:v>
              </c:pt>
              <c:pt idx="13">
                <c:v>73.760530592607211</c:v>
              </c:pt>
              <c:pt idx="14">
                <c:v>158.2383902927013</c:v>
              </c:pt>
              <c:pt idx="15">
                <c:v>261.71851065898045</c:v>
              </c:pt>
              <c:pt idx="16">
                <c:v>323.37307616723319</c:v>
              </c:pt>
              <c:pt idx="17">
                <c:v>375.59792388949791</c:v>
              </c:pt>
              <c:pt idx="18">
                <c:v>421.43775888845266</c:v>
              </c:pt>
              <c:pt idx="19">
                <c:v>449.59999657967091</c:v>
              </c:pt>
              <c:pt idx="20">
                <c:v>479.20790299597684</c:v>
              </c:pt>
              <c:pt idx="21">
                <c:v>509.67265747336569</c:v>
              </c:pt>
              <c:pt idx="22">
                <c:v>530.9012958509411</c:v>
              </c:pt>
              <c:pt idx="23">
                <c:v>491.85804184250082</c:v>
              </c:pt>
              <c:pt idx="24">
                <c:v>448.16147500829175</c:v>
              </c:pt>
              <c:pt idx="25">
                <c:v>405.59863772262906</c:v>
              </c:pt>
              <c:pt idx="26">
                <c:v>368.83381256556459</c:v>
              </c:pt>
              <c:pt idx="27">
                <c:v>327.94017401196106</c:v>
              </c:pt>
              <c:pt idx="28">
                <c:v>288.23049658292803</c:v>
              </c:pt>
              <c:pt idx="29">
                <c:v>254.13819775574666</c:v>
              </c:pt>
            </c:numLit>
          </c:val>
          <c:extLst>
            <c:ext xmlns:c16="http://schemas.microsoft.com/office/drawing/2014/chart" uri="{C3380CC4-5D6E-409C-BE32-E72D297353CC}">
              <c16:uniqueId val="{00000000-504B-4205-B289-B02A21DB9816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3.210066003184977</c:v>
              </c:pt>
              <c:pt idx="1">
                <c:v>6.2413244339799405</c:v>
              </c:pt>
              <c:pt idx="2">
                <c:v>7.6010192483218333</c:v>
              </c:pt>
              <c:pt idx="3">
                <c:v>8.4863789498236315</c:v>
              </c:pt>
              <c:pt idx="4">
                <c:v>9.1288203818900229</c:v>
              </c:pt>
              <c:pt idx="5">
                <c:v>3.8800609848208012</c:v>
              </c:pt>
              <c:pt idx="6">
                <c:v>-0.18727513982196342</c:v>
              </c:pt>
              <c:pt idx="7">
                <c:v>-2.5977957917626782</c:v>
              </c:pt>
              <c:pt idx="8">
                <c:v>-9.5812224744939272</c:v>
              </c:pt>
              <c:pt idx="9">
                <c:v>-10.37693608796485</c:v>
              </c:pt>
              <c:pt idx="10">
                <c:v>-2.6599802893645119</c:v>
              </c:pt>
              <c:pt idx="11">
                <c:v>6.6845595642861326</c:v>
              </c:pt>
              <c:pt idx="12">
                <c:v>5.3821706592476062</c:v>
              </c:pt>
              <c:pt idx="13">
                <c:v>18.744952406920447</c:v>
              </c:pt>
              <c:pt idx="14">
                <c:v>34.488227502266795</c:v>
              </c:pt>
              <c:pt idx="15">
                <c:v>52.150720467489066</c:v>
              </c:pt>
              <c:pt idx="16">
                <c:v>59.069240994276385</c:v>
              </c:pt>
              <c:pt idx="17">
                <c:v>64.161112648567212</c:v>
              </c:pt>
              <c:pt idx="18">
                <c:v>68.269303844337855</c:v>
              </c:pt>
              <c:pt idx="19">
                <c:v>63.707307297970374</c:v>
              </c:pt>
              <c:pt idx="20">
                <c:v>60.470011988985107</c:v>
              </c:pt>
              <c:pt idx="21">
                <c:v>58.443895144484486</c:v>
              </c:pt>
              <c:pt idx="22">
                <c:v>54.096467819055306</c:v>
              </c:pt>
              <c:pt idx="23">
                <c:v>32.376027501928547</c:v>
              </c:pt>
              <c:pt idx="24">
                <c:v>9.8732636375457332</c:v>
              </c:pt>
              <c:pt idx="25">
                <c:v>-11.422799742153984</c:v>
              </c:pt>
              <c:pt idx="26">
                <c:v>-31.199793822083393</c:v>
              </c:pt>
              <c:pt idx="27">
                <c:v>-50.955203238296235</c:v>
              </c:pt>
              <c:pt idx="28">
                <c:v>-69.875372751581381</c:v>
              </c:pt>
              <c:pt idx="29">
                <c:v>-87.137108174988498</c:v>
              </c:pt>
            </c:numLit>
          </c:val>
          <c:extLst>
            <c:ext xmlns:c16="http://schemas.microsoft.com/office/drawing/2014/chart" uri="{C3380CC4-5D6E-409C-BE32-E72D297353CC}">
              <c16:uniqueId val="{00000001-504B-4205-B289-B02A21DB9816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10.35651178057924</c:v>
              </c:pt>
              <c:pt idx="1">
                <c:v>8.5127640694508955</c:v>
              </c:pt>
              <c:pt idx="2">
                <c:v>14.932054088911173</c:v>
              </c:pt>
              <c:pt idx="3">
                <c:v>21.966249643890478</c:v>
              </c:pt>
              <c:pt idx="4">
                <c:v>28.90653250673131</c:v>
              </c:pt>
              <c:pt idx="5">
                <c:v>26.632858219440095</c:v>
              </c:pt>
              <c:pt idx="6">
                <c:v>9.5756965995387873</c:v>
              </c:pt>
              <c:pt idx="7">
                <c:v>5.5631336987971736</c:v>
              </c:pt>
              <c:pt idx="8">
                <c:v>-12.176193209921621</c:v>
              </c:pt>
              <c:pt idx="9">
                <c:v>-12.327328746898274</c:v>
              </c:pt>
              <c:pt idx="10">
                <c:v>-0.80001795480711735</c:v>
              </c:pt>
              <c:pt idx="11">
                <c:v>46.874179230173468</c:v>
              </c:pt>
              <c:pt idx="12">
                <c:v>119.4702610073582</c:v>
              </c:pt>
              <c:pt idx="13">
                <c:v>183.14379566536809</c:v>
              </c:pt>
              <c:pt idx="14">
                <c:v>209.39027416872705</c:v>
              </c:pt>
              <c:pt idx="15">
                <c:v>310.47296242648008</c:v>
              </c:pt>
              <c:pt idx="16">
                <c:v>447.37453641031607</c:v>
              </c:pt>
              <c:pt idx="17">
                <c:v>532.34063515021262</c:v>
              </c:pt>
              <c:pt idx="18">
                <c:v>623.57652445382701</c:v>
              </c:pt>
              <c:pt idx="19">
                <c:v>719.81001106984331</c:v>
              </c:pt>
              <c:pt idx="20">
                <c:v>824.68393617276888</c:v>
              </c:pt>
              <c:pt idx="21">
                <c:v>964.1210797941967</c:v>
              </c:pt>
              <c:pt idx="22">
                <c:v>1075.797724394346</c:v>
              </c:pt>
              <c:pt idx="23">
                <c:v>1290.3531758571989</c:v>
              </c:pt>
              <c:pt idx="24">
                <c:v>1485.7141224070219</c:v>
              </c:pt>
              <c:pt idx="25">
                <c:v>1658.1334922153037</c:v>
              </c:pt>
              <c:pt idx="26">
                <c:v>1846.1306141280438</c:v>
              </c:pt>
              <c:pt idx="27">
                <c:v>1978.9402293320527</c:v>
              </c:pt>
              <c:pt idx="28">
                <c:v>2131.633369571362</c:v>
              </c:pt>
              <c:pt idx="29">
                <c:v>2303.1300288779603</c:v>
              </c:pt>
            </c:numLit>
          </c:val>
          <c:extLst>
            <c:ext xmlns:c16="http://schemas.microsoft.com/office/drawing/2014/chart" uri="{C3380CC4-5D6E-409C-BE32-E72D297353CC}">
              <c16:uniqueId val="{00000002-504B-4205-B289-B02A21DB9816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-0.73866631159057761</c:v>
              </c:pt>
              <c:pt idx="1">
                <c:v>-0.35924048685046728</c:v>
              </c:pt>
              <c:pt idx="2">
                <c:v>2.1453584398841485E-2</c:v>
              </c:pt>
              <c:pt idx="3">
                <c:v>0.3015269674033334</c:v>
              </c:pt>
              <c:pt idx="4">
                <c:v>0.62574430575932638</c:v>
              </c:pt>
              <c:pt idx="5">
                <c:v>5.826585094652728</c:v>
              </c:pt>
              <c:pt idx="6">
                <c:v>13.259371507983815</c:v>
              </c:pt>
              <c:pt idx="7">
                <c:v>16.536406968919437</c:v>
              </c:pt>
              <c:pt idx="8">
                <c:v>22.975876943948606</c:v>
              </c:pt>
              <c:pt idx="9">
                <c:v>25.024102122590193</c:v>
              </c:pt>
              <c:pt idx="10">
                <c:v>29.142823612614848</c:v>
              </c:pt>
              <c:pt idx="11">
                <c:v>37.920330105194807</c:v>
              </c:pt>
              <c:pt idx="12">
                <c:v>50.420222415135868</c:v>
              </c:pt>
              <c:pt idx="13">
                <c:v>58.915088028064929</c:v>
              </c:pt>
              <c:pt idx="14">
                <c:v>65.560772452006859</c:v>
              </c:pt>
              <c:pt idx="15">
                <c:v>64.35678296088372</c:v>
              </c:pt>
              <c:pt idx="16">
                <c:v>65.997090765040411</c:v>
              </c:pt>
              <c:pt idx="17">
                <c:v>70.982130677957684</c:v>
              </c:pt>
              <c:pt idx="18">
                <c:v>74.413477574678836</c:v>
              </c:pt>
              <c:pt idx="19">
                <c:v>82.988855803590923</c:v>
              </c:pt>
              <c:pt idx="20">
                <c:v>89.241954643061035</c:v>
              </c:pt>
              <c:pt idx="21">
                <c:v>95.065037280031902</c:v>
              </c:pt>
              <c:pt idx="22">
                <c:v>101.50447099141275</c:v>
              </c:pt>
              <c:pt idx="23">
                <c:v>117.57795272298608</c:v>
              </c:pt>
              <c:pt idx="24">
                <c:v>134.38315694696212</c:v>
              </c:pt>
              <c:pt idx="25">
                <c:v>149.98502951941555</c:v>
              </c:pt>
              <c:pt idx="26">
                <c:v>163.92574980783502</c:v>
              </c:pt>
              <c:pt idx="27">
                <c:v>177.48249623792253</c:v>
              </c:pt>
              <c:pt idx="28">
                <c:v>189.79075899729469</c:v>
              </c:pt>
              <c:pt idx="29">
                <c:v>200.32678734696856</c:v>
              </c:pt>
            </c:numLit>
          </c:val>
          <c:extLst>
            <c:ext xmlns:c16="http://schemas.microsoft.com/office/drawing/2014/chart" uri="{C3380CC4-5D6E-409C-BE32-E72D297353CC}">
              <c16:uniqueId val="{00000003-504B-4205-B289-B02A21DB9816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-1.0156802129078078E-4</c:v>
              </c:pt>
              <c:pt idx="1">
                <c:v>-1.7007282818057258E-4</c:v>
              </c:pt>
              <c:pt idx="2">
                <c:v>-2.8852229323565824E-4</c:v>
              </c:pt>
              <c:pt idx="3">
                <c:v>-3.8966355183672752E-4</c:v>
              </c:pt>
              <c:pt idx="4">
                <c:v>-4.8256610650129241E-4</c:v>
              </c:pt>
              <c:pt idx="5">
                <c:v>-5.8634029191262892E-4</c:v>
              </c:pt>
              <c:pt idx="6">
                <c:v>-7.6881255490484843E-4</c:v>
              </c:pt>
              <c:pt idx="7">
                <c:v>-9.6325499988334992E-4</c:v>
              </c:pt>
              <c:pt idx="8">
                <c:v>-1.1552088305285969E-3</c:v>
              </c:pt>
              <c:pt idx="9">
                <c:v>-1.555418192361266</c:v>
              </c:pt>
              <c:pt idx="10">
                <c:v>-3.0230236703050082</c:v>
              </c:pt>
              <c:pt idx="11">
                <c:v>0.64651167281889599</c:v>
              </c:pt>
              <c:pt idx="12">
                <c:v>2.627400783825486</c:v>
              </c:pt>
              <c:pt idx="13">
                <c:v>10.426406200090526</c:v>
              </c:pt>
              <c:pt idx="14">
                <c:v>20.120392862507757</c:v>
              </c:pt>
              <c:pt idx="15">
                <c:v>35.397475096081166</c:v>
              </c:pt>
              <c:pt idx="16">
                <c:v>45.103011308411396</c:v>
              </c:pt>
              <c:pt idx="17">
                <c:v>55.409048769712172</c:v>
              </c:pt>
              <c:pt idx="18">
                <c:v>65.455005038196987</c:v>
              </c:pt>
              <c:pt idx="19">
                <c:v>71.441832425649409</c:v>
              </c:pt>
              <c:pt idx="20">
                <c:v>78.106935041815177</c:v>
              </c:pt>
              <c:pt idx="21">
                <c:v>87.388419852026232</c:v>
              </c:pt>
              <c:pt idx="22">
                <c:v>90.925678977959933</c:v>
              </c:pt>
              <c:pt idx="23">
                <c:v>84.440843279941646</c:v>
              </c:pt>
              <c:pt idx="24">
                <c:v>76.819138910028869</c:v>
              </c:pt>
              <c:pt idx="25">
                <c:v>69.850689864400692</c:v>
              </c:pt>
              <c:pt idx="26">
                <c:v>63.268580585413702</c:v>
              </c:pt>
              <c:pt idx="27">
                <c:v>57.035302663736729</c:v>
              </c:pt>
              <c:pt idx="28">
                <c:v>51.686211107639565</c:v>
              </c:pt>
              <c:pt idx="29">
                <c:v>46.840920712177194</c:v>
              </c:pt>
            </c:numLit>
          </c:val>
          <c:extLst>
            <c:ext xmlns:c16="http://schemas.microsoft.com/office/drawing/2014/chart" uri="{C3380CC4-5D6E-409C-BE32-E72D297353CC}">
              <c16:uniqueId val="{00000004-504B-4205-B289-B02A21DB9816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-5.1832836000000049E-4</c:v>
              </c:pt>
              <c:pt idx="1">
                <c:v>-1.0310953700000056E-3</c:v>
              </c:pt>
              <c:pt idx="2">
                <c:v>6.4906801130003799E-2</c:v>
              </c:pt>
              <c:pt idx="3">
                <c:v>6.4706988180006419E-2</c:v>
              </c:pt>
              <c:pt idx="4">
                <c:v>6.4167008940003711E-2</c:v>
              </c:pt>
              <c:pt idx="5">
                <c:v>8.684400667000034</c:v>
              </c:pt>
              <c:pt idx="6">
                <c:v>9.3229055430000471</c:v>
              </c:pt>
              <c:pt idx="7">
                <c:v>9.3222866095100585</c:v>
              </c:pt>
              <c:pt idx="8">
                <c:v>9.3216657014900477</c:v>
              </c:pt>
              <c:pt idx="9">
                <c:v>9.3210178968100479</c:v>
              </c:pt>
              <c:pt idx="10">
                <c:v>17.80011844441006</c:v>
              </c:pt>
              <c:pt idx="11">
                <c:v>17.823028218110068</c:v>
              </c:pt>
              <c:pt idx="12">
                <c:v>17.822589891510063</c:v>
              </c:pt>
              <c:pt idx="13">
                <c:v>18.877145498410073</c:v>
              </c:pt>
              <c:pt idx="14">
                <c:v>21.729291125260062</c:v>
              </c:pt>
              <c:pt idx="15">
                <c:v>23.535288802460087</c:v>
              </c:pt>
              <c:pt idx="16">
                <c:v>23.492807743030085</c:v>
              </c:pt>
              <c:pt idx="17">
                <c:v>24.936610545280104</c:v>
              </c:pt>
              <c:pt idx="18">
                <c:v>26.47390801346009</c:v>
              </c:pt>
              <c:pt idx="19">
                <c:v>18.022492453910075</c:v>
              </c:pt>
              <c:pt idx="20">
                <c:v>18.375975671990091</c:v>
              </c:pt>
              <c:pt idx="21">
                <c:v>11.667338005800076</c:v>
              </c:pt>
              <c:pt idx="22">
                <c:v>11.536595781890128</c:v>
              </c:pt>
              <c:pt idx="23">
                <c:v>11.479305125090093</c:v>
              </c:pt>
              <c:pt idx="24">
                <c:v>11.47850389725005</c:v>
              </c:pt>
              <c:pt idx="25">
                <c:v>11.900091376370028</c:v>
              </c:pt>
              <c:pt idx="26">
                <c:v>14.293385731530066</c:v>
              </c:pt>
              <c:pt idx="27">
                <c:v>14.258091588620061</c:v>
              </c:pt>
              <c:pt idx="28">
                <c:v>14.243978502840093</c:v>
              </c:pt>
              <c:pt idx="29">
                <c:v>14.960265626180103</c:v>
              </c:pt>
            </c:numLit>
          </c:val>
          <c:extLst>
            <c:ext xmlns:c16="http://schemas.microsoft.com/office/drawing/2014/chart" uri="{C3380CC4-5D6E-409C-BE32-E72D297353CC}">
              <c16:uniqueId val="{00000005-504B-4205-B289-B02A21DB9816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0.88068419594523561</c:v>
              </c:pt>
              <c:pt idx="1">
                <c:v>0.88069433984594525</c:v>
              </c:pt>
              <c:pt idx="2">
                <c:v>0.88087566856675892</c:v>
              </c:pt>
              <c:pt idx="3">
                <c:v>1.2516760623163634</c:v>
              </c:pt>
              <c:pt idx="4">
                <c:v>1.2530472121360958</c:v>
              </c:pt>
              <c:pt idx="5">
                <c:v>2.9312042699228869</c:v>
              </c:pt>
              <c:pt idx="6">
                <c:v>2.0785414109907379</c:v>
              </c:pt>
              <c:pt idx="7">
                <c:v>1.8590606848614755</c:v>
              </c:pt>
              <c:pt idx="8">
                <c:v>5.0533663259345758</c:v>
              </c:pt>
              <c:pt idx="9">
                <c:v>2.931130825265484</c:v>
              </c:pt>
              <c:pt idx="10">
                <c:v>2.5184541358627257</c:v>
              </c:pt>
              <c:pt idx="11">
                <c:v>2.5577961666820102</c:v>
              </c:pt>
              <c:pt idx="12">
                <c:v>2.532628689035505</c:v>
              </c:pt>
              <c:pt idx="13">
                <c:v>1.5785056853720221</c:v>
              </c:pt>
              <c:pt idx="14">
                <c:v>17.660720286066805</c:v>
              </c:pt>
              <c:pt idx="15">
                <c:v>2.472508185695915</c:v>
              </c:pt>
              <c:pt idx="16">
                <c:v>2.4725565637021418</c:v>
              </c:pt>
              <c:pt idx="17">
                <c:v>2.4725564548616603</c:v>
              </c:pt>
              <c:pt idx="18">
                <c:v>2.4725566360563676</c:v>
              </c:pt>
              <c:pt idx="19">
                <c:v>2.4725580333348489</c:v>
              </c:pt>
              <c:pt idx="20">
                <c:v>2.4725577874742157</c:v>
              </c:pt>
              <c:pt idx="21">
                <c:v>2.4725569125010907</c:v>
              </c:pt>
              <c:pt idx="22">
                <c:v>2.4725555840428797</c:v>
              </c:pt>
              <c:pt idx="23">
                <c:v>2.4725552252841112</c:v>
              </c:pt>
              <c:pt idx="24">
                <c:v>2.2205119251518681</c:v>
              </c:pt>
              <c:pt idx="25">
                <c:v>2.2205110203211689</c:v>
              </c:pt>
              <c:pt idx="26">
                <c:v>2.2205104988153153</c:v>
              </c:pt>
              <c:pt idx="27">
                <c:v>2.2205099418605414</c:v>
              </c:pt>
              <c:pt idx="28">
                <c:v>2.2203981951747096</c:v>
              </c:pt>
              <c:pt idx="29">
                <c:v>2.2203908050307177</c:v>
              </c:pt>
            </c:numLit>
          </c:val>
          <c:extLst>
            <c:ext xmlns:c16="http://schemas.microsoft.com/office/drawing/2014/chart" uri="{C3380CC4-5D6E-409C-BE32-E72D297353CC}">
              <c16:uniqueId val="{00000006-504B-4205-B289-B02A21DB9816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1.3520140546999987E-2</c:v>
              </c:pt>
              <c:pt idx="1">
                <c:v>2.8302407926999895E-2</c:v>
              </c:pt>
              <c:pt idx="2">
                <c:v>4.768103111699995E-2</c:v>
              </c:pt>
              <c:pt idx="3">
                <c:v>7.1711698628999843E-2</c:v>
              </c:pt>
              <c:pt idx="4">
                <c:v>9.8471891181999727E-2</c:v>
              </c:pt>
              <c:pt idx="5">
                <c:v>-7.6089175627000571E-2</c:v>
              </c:pt>
              <c:pt idx="6">
                <c:v>-0.34365196956800048</c:v>
              </c:pt>
              <c:pt idx="7">
                <c:v>-0.52235060663300059</c:v>
              </c:pt>
              <c:pt idx="8">
                <c:v>-0.68214181882800018</c:v>
              </c:pt>
              <c:pt idx="9">
                <c:v>-0.76112527761000059</c:v>
              </c:pt>
              <c:pt idx="10">
                <c:v>-1.2812343318100008</c:v>
              </c:pt>
              <c:pt idx="11">
                <c:v>-1.7242118048370005</c:v>
              </c:pt>
              <c:pt idx="12">
                <c:v>-2.2319283423940006</c:v>
              </c:pt>
              <c:pt idx="13">
                <c:v>-2.6801593318140005</c:v>
              </c:pt>
              <c:pt idx="14">
                <c:v>-3.209481944058</c:v>
              </c:pt>
              <c:pt idx="15">
                <c:v>-3.6108671750179999</c:v>
              </c:pt>
              <c:pt idx="16">
                <c:v>-3.9895975333649996</c:v>
              </c:pt>
              <c:pt idx="17">
                <c:v>-4.2254807044349993</c:v>
              </c:pt>
              <c:pt idx="18">
                <c:v>-4.4060465770549992</c:v>
              </c:pt>
              <c:pt idx="19">
                <c:v>-4.7116534993549992</c:v>
              </c:pt>
              <c:pt idx="20">
                <c:v>-5.0154243159239984</c:v>
              </c:pt>
              <c:pt idx="21">
                <c:v>-5.1700335799299983</c:v>
              </c:pt>
              <c:pt idx="22">
                <c:v>-5.4083571846479987</c:v>
              </c:pt>
              <c:pt idx="23">
                <c:v>-5.5971373653029977</c:v>
              </c:pt>
              <c:pt idx="24">
                <c:v>-5.7946686483649978</c:v>
              </c:pt>
              <c:pt idx="25">
                <c:v>-5.8976615791889975</c:v>
              </c:pt>
              <c:pt idx="26">
                <c:v>-5.9636338759889984</c:v>
              </c:pt>
              <c:pt idx="27">
                <c:v>-6.0967290319769987</c:v>
              </c:pt>
              <c:pt idx="28">
                <c:v>-6.2324619904619984</c:v>
              </c:pt>
              <c:pt idx="29">
                <c:v>-6.2717869387199991</c:v>
              </c:pt>
            </c:numLit>
          </c:val>
          <c:extLst>
            <c:ext xmlns:c16="http://schemas.microsoft.com/office/drawing/2014/chart" uri="{C3380CC4-5D6E-409C-BE32-E72D297353CC}">
              <c16:uniqueId val="{00000007-504B-4205-B289-B02A21DB9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789888"/>
        <c:axId val="212672896"/>
      </c:barChart>
      <c:catAx>
        <c:axId val="21278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2672896"/>
        <c:crosses val="autoZero"/>
        <c:auto val="1"/>
        <c:lblAlgn val="ctr"/>
        <c:lblOffset val="100"/>
        <c:noMultiLvlLbl val="0"/>
      </c:catAx>
      <c:valAx>
        <c:axId val="21267289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Cumulative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278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3.8617995368760531E-3</c:v>
              </c:pt>
              <c:pt idx="1">
                <c:v>3.7694698626889941E-3</c:v>
              </c:pt>
              <c:pt idx="2">
                <c:v>-3.3384260932452179</c:v>
              </c:pt>
              <c:pt idx="3">
                <c:v>-3.160122303140227</c:v>
              </c:pt>
              <c:pt idx="4">
                <c:v>-2.5233343696818906</c:v>
              </c:pt>
              <c:pt idx="5">
                <c:v>-5.8641252630062866</c:v>
              </c:pt>
              <c:pt idx="6">
                <c:v>-5.3893221792795885</c:v>
              </c:pt>
              <c:pt idx="7">
                <c:v>25.879630850484659</c:v>
              </c:pt>
              <c:pt idx="8">
                <c:v>19.565399236433109</c:v>
              </c:pt>
              <c:pt idx="9">
                <c:v>23.94418361729646</c:v>
              </c:pt>
              <c:pt idx="10">
                <c:v>61.610953120977001</c:v>
              </c:pt>
              <c:pt idx="11">
                <c:v>52.708367448879244</c:v>
              </c:pt>
              <c:pt idx="12">
                <c:v>21.85139708190286</c:v>
              </c:pt>
              <c:pt idx="13">
                <c:v>49.083546507417168</c:v>
              </c:pt>
              <c:pt idx="14">
                <c:v>31.162712242398698</c:v>
              </c:pt>
              <c:pt idx="15">
                <c:v>40.070337761859946</c:v>
              </c:pt>
              <c:pt idx="16">
                <c:v>21.499619792332851</c:v>
              </c:pt>
              <c:pt idx="17">
                <c:v>22.634855720313681</c:v>
              </c:pt>
              <c:pt idx="18">
                <c:v>20.765749056407685</c:v>
              </c:pt>
              <c:pt idx="19">
                <c:v>10.614802363736999</c:v>
              </c:pt>
              <c:pt idx="20">
                <c:v>17.455733919563272</c:v>
              </c:pt>
              <c:pt idx="21">
                <c:v>21.779044854203903</c:v>
              </c:pt>
              <c:pt idx="22">
                <c:v>15.505606069048781</c:v>
              </c:pt>
              <c:pt idx="23">
                <c:v>-22.695458327358438</c:v>
              </c:pt>
              <c:pt idx="24">
                <c:v>-22.316754740656961</c:v>
              </c:pt>
              <c:pt idx="25">
                <c:v>-19.355935446650392</c:v>
              </c:pt>
              <c:pt idx="26">
                <c:v>-16.805499759411532</c:v>
              </c:pt>
              <c:pt idx="27">
                <c:v>-19.859733770376124</c:v>
              </c:pt>
              <c:pt idx="28">
                <c:v>-14.635840438008245</c:v>
              </c:pt>
              <c:pt idx="29">
                <c:v>-5.9377877791689571</c:v>
              </c:pt>
            </c:numLit>
          </c:val>
          <c:extLst>
            <c:ext xmlns:c16="http://schemas.microsoft.com/office/drawing/2014/chart" uri="{C3380CC4-5D6E-409C-BE32-E72D297353CC}">
              <c16:uniqueId val="{00000000-F441-4EEF-B66E-C874EFE592C2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3.4812258198764496</c:v>
              </c:pt>
              <c:pt idx="1">
                <c:v>3.2870497794108218</c:v>
              </c:pt>
              <c:pt idx="2">
                <c:v>2.3480615431257625</c:v>
              </c:pt>
              <c:pt idx="3">
                <c:v>0.65497397364283216</c:v>
              </c:pt>
              <c:pt idx="4">
                <c:v>1.0513329190405543</c:v>
              </c:pt>
              <c:pt idx="5">
                <c:v>12.216846863890822</c:v>
              </c:pt>
              <c:pt idx="6">
                <c:v>21.93381793566045</c:v>
              </c:pt>
              <c:pt idx="7">
                <c:v>28.47014053464099</c:v>
              </c:pt>
              <c:pt idx="8">
                <c:v>14.502652598045884</c:v>
              </c:pt>
              <c:pt idx="9">
                <c:v>6.4816062417594864</c:v>
              </c:pt>
              <c:pt idx="10">
                <c:v>8.7521192132749803</c:v>
              </c:pt>
              <c:pt idx="11">
                <c:v>11.402229683710353</c:v>
              </c:pt>
              <c:pt idx="12">
                <c:v>4.7907596050501695</c:v>
              </c:pt>
              <c:pt idx="13">
                <c:v>11.988273111584476</c:v>
              </c:pt>
              <c:pt idx="14">
                <c:v>6.5635996926870348</c:v>
              </c:pt>
              <c:pt idx="15">
                <c:v>6.5122674278370312</c:v>
              </c:pt>
              <c:pt idx="16">
                <c:v>1.6992290981022791</c:v>
              </c:pt>
              <c:pt idx="17">
                <c:v>1.8136134111649653</c:v>
              </c:pt>
              <c:pt idx="18">
                <c:v>1.4868081806873761</c:v>
              </c:pt>
              <c:pt idx="19">
                <c:v>-2.9427097427411582</c:v>
              </c:pt>
              <c:pt idx="20">
                <c:v>-0.51870892594558882</c:v>
              </c:pt>
              <c:pt idx="21">
                <c:v>0.96939515935866893</c:v>
              </c:pt>
              <c:pt idx="22">
                <c:v>-0.67996779172909783</c:v>
              </c:pt>
              <c:pt idx="23">
                <c:v>-11.276264002253924</c:v>
              </c:pt>
              <c:pt idx="24">
                <c:v>-10.941831485247235</c:v>
              </c:pt>
              <c:pt idx="25">
                <c:v>-9.8361122591135768</c:v>
              </c:pt>
              <c:pt idx="26">
                <c:v>-9.1210449794264719</c:v>
              </c:pt>
              <c:pt idx="27">
                <c:v>-9.1969785319464563</c:v>
              </c:pt>
              <c:pt idx="28">
                <c:v>-7.0439264013904221</c:v>
              </c:pt>
              <c:pt idx="29">
                <c:v>-4.2694476839185995</c:v>
              </c:pt>
            </c:numLit>
          </c:val>
          <c:extLst>
            <c:ext xmlns:c16="http://schemas.microsoft.com/office/drawing/2014/chart" uri="{C3380CC4-5D6E-409C-BE32-E72D297353CC}">
              <c16:uniqueId val="{00000001-F441-4EEF-B66E-C874EFE592C2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10.005136180989666</c:v>
              </c:pt>
              <c:pt idx="1">
                <c:v>-1.1541810945905127</c:v>
              </c:pt>
              <c:pt idx="2">
                <c:v>0.75787099608942299</c:v>
              </c:pt>
              <c:pt idx="3">
                <c:v>4.1848423140590967</c:v>
              </c:pt>
              <c:pt idx="4">
                <c:v>3.1611175479993108</c:v>
              </c:pt>
              <c:pt idx="5">
                <c:v>-37.460636343111219</c:v>
              </c:pt>
              <c:pt idx="6">
                <c:v>-28.410597890700046</c:v>
              </c:pt>
              <c:pt idx="7">
                <c:v>14.462009801849945</c:v>
              </c:pt>
              <c:pt idx="8">
                <c:v>-16.853575921900301</c:v>
              </c:pt>
              <c:pt idx="9">
                <c:v>74.101222717264818</c:v>
              </c:pt>
              <c:pt idx="10">
                <c:v>-19.621762548539891</c:v>
              </c:pt>
              <c:pt idx="11">
                <c:v>35.245458616759379</c:v>
              </c:pt>
              <c:pt idx="12">
                <c:v>46.11501102456441</c:v>
              </c:pt>
              <c:pt idx="13">
                <c:v>31.159920055729572</c:v>
              </c:pt>
              <c:pt idx="14">
                <c:v>23.262757024929442</c:v>
              </c:pt>
              <c:pt idx="15">
                <c:v>79.006727879650043</c:v>
              </c:pt>
              <c:pt idx="16">
                <c:v>102.59923175276117</c:v>
              </c:pt>
              <c:pt idx="17">
                <c:v>64.491234898085963</c:v>
              </c:pt>
              <c:pt idx="18">
                <c:v>69.799657224400448</c:v>
              </c:pt>
              <c:pt idx="19">
                <c:v>70.791109612889954</c:v>
              </c:pt>
              <c:pt idx="20">
                <c:v>65.108372679209879</c:v>
              </c:pt>
              <c:pt idx="21">
                <c:v>91.280840082029954</c:v>
              </c:pt>
              <c:pt idx="22">
                <c:v>71.711057286770085</c:v>
              </c:pt>
              <c:pt idx="23">
                <c:v>128.82620614554014</c:v>
              </c:pt>
              <c:pt idx="24">
                <c:v>121.01646747662005</c:v>
              </c:pt>
              <c:pt idx="25">
                <c:v>106.42758208002499</c:v>
              </c:pt>
              <c:pt idx="26">
                <c:v>100.55455420895987</c:v>
              </c:pt>
              <c:pt idx="27">
                <c:v>71.404937480669787</c:v>
              </c:pt>
              <c:pt idx="28">
                <c:v>70.608971196169819</c:v>
              </c:pt>
              <c:pt idx="29">
                <c:v>80.528296282649876</c:v>
              </c:pt>
            </c:numLit>
          </c:val>
          <c:extLst>
            <c:ext xmlns:c16="http://schemas.microsoft.com/office/drawing/2014/chart" uri="{C3380CC4-5D6E-409C-BE32-E72D297353CC}">
              <c16:uniqueId val="{00000002-F441-4EEF-B66E-C874EFE592C2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-0.69084595489266576</c:v>
              </c:pt>
              <c:pt idx="1">
                <c:v>0.3541306749037858</c:v>
              </c:pt>
              <c:pt idx="2">
                <c:v>1.7391875177736438E-2</c:v>
              </c:pt>
              <c:pt idx="3">
                <c:v>0.16744411945910542</c:v>
              </c:pt>
              <c:pt idx="4">
                <c:v>0.17137264544601294</c:v>
              </c:pt>
              <c:pt idx="5">
                <c:v>6.67603397561777</c:v>
              </c:pt>
              <c:pt idx="6">
                <c:v>8.2961104443628528</c:v>
              </c:pt>
              <c:pt idx="7">
                <c:v>-2.0494734487956521</c:v>
              </c:pt>
              <c:pt idx="8">
                <c:v>5.7955783674516397</c:v>
              </c:pt>
              <c:pt idx="9">
                <c:v>7.3979037432470705</c:v>
              </c:pt>
              <c:pt idx="10">
                <c:v>5.3385989480978537</c:v>
              </c:pt>
              <c:pt idx="11">
                <c:v>5.8734115516883207</c:v>
              </c:pt>
              <c:pt idx="12">
                <c:v>11.357094296925936</c:v>
              </c:pt>
              <c:pt idx="13">
                <c:v>5.7966990854511096</c:v>
              </c:pt>
              <c:pt idx="14">
                <c:v>10.238270864189587</c:v>
              </c:pt>
              <c:pt idx="15">
                <c:v>1.6802376033739961</c:v>
              </c:pt>
              <c:pt idx="16">
                <c:v>2.9686088900075447</c:v>
              </c:pt>
              <c:pt idx="17">
                <c:v>4.8987744761664089</c:v>
              </c:pt>
              <c:pt idx="18">
                <c:v>4.1213431098479987</c:v>
              </c:pt>
              <c:pt idx="19">
                <c:v>9.1671912779075342</c:v>
              </c:pt>
              <c:pt idx="20">
                <c:v>6.2056369552696538</c:v>
              </c:pt>
              <c:pt idx="21">
                <c:v>2.3758417044857651</c:v>
              </c:pt>
              <c:pt idx="22">
                <c:v>3.2887037673513078</c:v>
              </c:pt>
              <c:pt idx="23">
                <c:v>7.9759732616697647</c:v>
              </c:pt>
              <c:pt idx="24">
                <c:v>8.5256885618594822</c:v>
              </c:pt>
              <c:pt idx="25">
                <c:v>8.148977521987149</c:v>
              </c:pt>
              <c:pt idx="26">
                <c:v>6.9951867288525875</c:v>
              </c:pt>
              <c:pt idx="27">
                <c:v>7.5307734719951043</c:v>
              </c:pt>
              <c:pt idx="28">
                <c:v>5.398173779701068</c:v>
              </c:pt>
              <c:pt idx="29">
                <c:v>2.1671703950010226</c:v>
              </c:pt>
            </c:numLit>
          </c:val>
          <c:extLst>
            <c:ext xmlns:c16="http://schemas.microsoft.com/office/drawing/2014/chart" uri="{C3380CC4-5D6E-409C-BE32-E72D297353CC}">
              <c16:uniqueId val="{00000003-F441-4EEF-B66E-C874EFE592C2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1.5373268695086746E-4</c:v>
              </c:pt>
              <c:pt idx="1">
                <c:v>1.6578942905968422E-4</c:v>
              </c:pt>
              <c:pt idx="2">
                <c:v>1.9097660968493951E-4</c:v>
              </c:pt>
              <c:pt idx="3">
                <c:v>1.9557653967209156E-4</c:v>
              </c:pt>
              <c:pt idx="4">
                <c:v>2.0048600568013967E-4</c:v>
              </c:pt>
              <c:pt idx="5">
                <c:v>2.1448091114104951E-4</c:v>
              </c:pt>
              <c:pt idx="6">
                <c:v>3.08390911507002E-4</c:v>
              </c:pt>
              <c:pt idx="7">
                <c:v>2.7284079786009082E-4</c:v>
              </c:pt>
              <c:pt idx="8">
                <c:v>2.3205839742349217E-4</c:v>
              </c:pt>
              <c:pt idx="9">
                <c:v>3.1212189688228875</c:v>
              </c:pt>
              <c:pt idx="10">
                <c:v>2.9473751281702611</c:v>
              </c:pt>
              <c:pt idx="11">
                <c:v>3.088160815145061</c:v>
              </c:pt>
              <c:pt idx="12">
                <c:v>0.66320955374181167</c:v>
              </c:pt>
              <c:pt idx="13">
                <c:v>5.5007109754517991</c:v>
              </c:pt>
              <c:pt idx="14">
                <c:v>4.3549593532791455</c:v>
              </c:pt>
              <c:pt idx="15">
                <c:v>3.1547732118116016</c:v>
              </c:pt>
              <c:pt idx="16">
                <c:v>2.0189357183467678</c:v>
              </c:pt>
              <c:pt idx="17">
                <c:v>2.1086476450784915</c:v>
              </c:pt>
              <c:pt idx="18">
                <c:v>1.9534093591365433</c:v>
              </c:pt>
              <c:pt idx="19">
                <c:v>-3.3191465870963555</c:v>
              </c:pt>
              <c:pt idx="20">
                <c:v>-0.64426317863032523</c:v>
              </c:pt>
              <c:pt idx="21">
                <c:v>2.3506962905205739</c:v>
              </c:pt>
              <c:pt idx="22">
                <c:v>-1.1852789094041043</c:v>
              </c:pt>
              <c:pt idx="23">
                <c:v>-4.6888258397151219</c:v>
              </c:pt>
              <c:pt idx="24">
                <c:v>-4.6911748891261311</c:v>
              </c:pt>
              <c:pt idx="25">
                <c:v>-4.1592141011429362</c:v>
              </c:pt>
              <c:pt idx="26">
                <c:v>-3.9278779449065979</c:v>
              </c:pt>
              <c:pt idx="27">
                <c:v>-3.7625279527328388</c:v>
              </c:pt>
              <c:pt idx="28">
                <c:v>-1.7481580421707861</c:v>
              </c:pt>
              <c:pt idx="29">
                <c:v>-0.35326421749718406</c:v>
              </c:pt>
            </c:numLit>
          </c:val>
          <c:extLst>
            <c:ext xmlns:c16="http://schemas.microsoft.com/office/drawing/2014/chart" uri="{C3380CC4-5D6E-409C-BE32-E72D297353CC}">
              <c16:uniqueId val="{00000004-F441-4EEF-B66E-C874EFE592C2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9.6227253000000929E-4</c:v>
              </c:pt>
              <c:pt idx="1">
                <c:v>9.6954847000000309E-4</c:v>
              </c:pt>
              <c:pt idx="2">
                <c:v>0.87639640019999732</c:v>
              </c:pt>
              <c:pt idx="3">
                <c:v>1.0238325299987139E-3</c:v>
              </c:pt>
              <c:pt idx="4">
                <c:v>9.8968869000000403E-4</c:v>
              </c:pt>
              <c:pt idx="5">
                <c:v>6.6855846384700044</c:v>
              </c:pt>
              <c:pt idx="6">
                <c:v>16.423353354250004</c:v>
              </c:pt>
              <c:pt idx="7">
                <c:v>-9.1207927000000084E-3</c:v>
              </c:pt>
              <c:pt idx="8">
                <c:v>9.1492175000000477E-4</c:v>
              </c:pt>
              <c:pt idx="9">
                <c:v>9.5559163000000225E-4</c:v>
              </c:pt>
              <c:pt idx="10">
                <c:v>6.0425100403300007</c:v>
              </c:pt>
              <c:pt idx="11">
                <c:v>2.34960736E-2</c:v>
              </c:pt>
              <c:pt idx="12">
                <c:v>-5.6429511299999945E-3</c:v>
              </c:pt>
              <c:pt idx="13">
                <c:v>0.5029118302700013</c:v>
              </c:pt>
              <c:pt idx="14">
                <c:v>3.0266148893499984</c:v>
              </c:pt>
              <c:pt idx="15">
                <c:v>0.44167307087001006</c:v>
              </c:pt>
              <c:pt idx="16">
                <c:v>-9.8567923700002003E-3</c:v>
              </c:pt>
              <c:pt idx="17">
                <c:v>-1.3492740290000249E-2</c:v>
              </c:pt>
              <c:pt idx="18">
                <c:v>-9.2381220200000946E-2</c:v>
              </c:pt>
              <c:pt idx="19">
                <c:v>-4.2662765541100001</c:v>
              </c:pt>
              <c:pt idx="20">
                <c:v>8.3175496849999808E-2</c:v>
              </c:pt>
              <c:pt idx="21">
                <c:v>-4.2297365300900012</c:v>
              </c:pt>
              <c:pt idx="22">
                <c:v>-4.947584206000144E-2</c:v>
              </c:pt>
              <c:pt idx="23">
                <c:v>-0.16324326272</c:v>
              </c:pt>
              <c:pt idx="24">
                <c:v>7.5010237999999837E-4</c:v>
              </c:pt>
              <c:pt idx="25">
                <c:v>0.32961884937000097</c:v>
              </c:pt>
              <c:pt idx="26">
                <c:v>1.3481464901799995</c:v>
              </c:pt>
              <c:pt idx="27">
                <c:v>2.9204276100012194E-3</c:v>
              </c:pt>
              <c:pt idx="28">
                <c:v>0.1493858703900004</c:v>
              </c:pt>
              <c:pt idx="29">
                <c:v>0.71978226887999952</c:v>
              </c:pt>
            </c:numLit>
          </c:val>
          <c:extLst>
            <c:ext xmlns:c16="http://schemas.microsoft.com/office/drawing/2014/chart" uri="{C3380CC4-5D6E-409C-BE32-E72D297353CC}">
              <c16:uniqueId val="{00000005-F441-4EEF-B66E-C874EFE592C2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-4.4762003020025816</c:v>
              </c:pt>
              <c:pt idx="1">
                <c:v>1.67535397436948E-5</c:v>
              </c:pt>
              <c:pt idx="2">
                <c:v>2.2197661480934805E-4</c:v>
              </c:pt>
              <c:pt idx="3">
                <c:v>1.4511298547160969</c:v>
              </c:pt>
              <c:pt idx="4">
                <c:v>-1.0213902738693896</c:v>
              </c:pt>
              <c:pt idx="5">
                <c:v>11.428220734609958</c:v>
              </c:pt>
              <c:pt idx="6">
                <c:v>-10.152506037319959</c:v>
              </c:pt>
              <c:pt idx="7">
                <c:v>0.21593677872226991</c:v>
              </c:pt>
              <c:pt idx="8">
                <c:v>9.7336440926450791</c:v>
              </c:pt>
              <c:pt idx="9">
                <c:v>-11.115240050989364</c:v>
              </c:pt>
              <c:pt idx="10">
                <c:v>0.61323716949141283</c:v>
              </c:pt>
              <c:pt idx="11">
                <c:v>-1.0230662089838471E-3</c:v>
              </c:pt>
              <c:pt idx="12">
                <c:v>-2.0102570714830064</c:v>
              </c:pt>
              <c:pt idx="13">
                <c:v>-1.779962719526047</c:v>
              </c:pt>
              <c:pt idx="14">
                <c:v>1.3971135192167878</c:v>
              </c:pt>
              <c:pt idx="15">
                <c:v>6.6672934667888484E-4</c:v>
              </c:pt>
              <c:pt idx="16">
                <c:v>1.6446638133116309E-4</c:v>
              </c:pt>
              <c:pt idx="17">
                <c:v>6.1177126628822622E-7</c:v>
              </c:pt>
              <c:pt idx="18">
                <c:v>5.9453394274929114E-7</c:v>
              </c:pt>
              <c:pt idx="19">
                <c:v>9.8160578687444344E-7</c:v>
              </c:pt>
              <c:pt idx="20">
                <c:v>3.0108957036276709E-7</c:v>
              </c:pt>
              <c:pt idx="21">
                <c:v>4.4772571305382975E-7</c:v>
              </c:pt>
              <c:pt idx="22">
                <c:v>-1.182424043851612E-7</c:v>
              </c:pt>
              <c:pt idx="23">
                <c:v>2.7538691797057632E-7</c:v>
              </c:pt>
              <c:pt idx="24">
                <c:v>2.6633451734575293E-6</c:v>
              </c:pt>
              <c:pt idx="25">
                <c:v>4.4148414569208284E-7</c:v>
              </c:pt>
              <c:pt idx="26">
                <c:v>5.8685154890701119E-7</c:v>
              </c:pt>
              <c:pt idx="27">
                <c:v>-1.5712465309296347E-7</c:v>
              </c:pt>
              <c:pt idx="28">
                <c:v>1.1110559773769277E-6</c:v>
              </c:pt>
              <c:pt idx="29">
                <c:v>-8.9407595666755499E-8</c:v>
              </c:pt>
            </c:numLit>
          </c:val>
          <c:extLst>
            <c:ext xmlns:c16="http://schemas.microsoft.com/office/drawing/2014/chart" uri="{C3380CC4-5D6E-409C-BE32-E72D297353CC}">
              <c16:uniqueId val="{00000006-F441-4EEF-B66E-C874EFE592C2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1.3551268072999972E-2</c:v>
              </c:pt>
              <c:pt idx="1">
                <c:v>1.6247409940999935E-2</c:v>
              </c:pt>
              <c:pt idx="2">
                <c:v>1.9318272896000022E-2</c:v>
              </c:pt>
              <c:pt idx="3">
                <c:v>2.4007130241999963E-2</c:v>
              </c:pt>
              <c:pt idx="4">
                <c:v>2.730993459200004E-2</c:v>
              </c:pt>
              <c:pt idx="5">
                <c:v>-0.21844549141900002</c:v>
              </c:pt>
              <c:pt idx="6">
                <c:v>-0.55556437674100012</c:v>
              </c:pt>
              <c:pt idx="7">
                <c:v>-0.36726677848999995</c:v>
              </c:pt>
              <c:pt idx="8">
                <c:v>-0.38794951489999996</c:v>
              </c:pt>
              <c:pt idx="9">
                <c:v>-0.19038791992700002</c:v>
              </c:pt>
              <c:pt idx="10">
                <c:v>-0.47294840700400004</c:v>
              </c:pt>
              <c:pt idx="11">
                <c:v>-0.41776955261699994</c:v>
              </c:pt>
              <c:pt idx="12">
                <c:v>-0.49290368818700003</c:v>
              </c:pt>
              <c:pt idx="13">
                <c:v>-0.29401541801999992</c:v>
              </c:pt>
              <c:pt idx="14">
                <c:v>-0.43720722124399997</c:v>
              </c:pt>
              <c:pt idx="15">
                <c:v>-0.18740495856000006</c:v>
              </c:pt>
              <c:pt idx="16">
                <c:v>-0.21982702754699995</c:v>
              </c:pt>
              <c:pt idx="17">
                <c:v>-0.30484018207000002</c:v>
              </c:pt>
              <c:pt idx="18">
                <c:v>-0.18488798711999999</c:v>
              </c:pt>
              <c:pt idx="19">
                <c:v>-0.30648636829999998</c:v>
              </c:pt>
              <c:pt idx="20">
                <c:v>-0.27391749156899997</c:v>
              </c:pt>
              <c:pt idx="21">
                <c:v>-0.108536059706</c:v>
              </c:pt>
              <c:pt idx="22">
                <c:v>-0.157219262118</c:v>
              </c:pt>
              <c:pt idx="23">
                <c:v>-0.112265746055</c:v>
              </c:pt>
              <c:pt idx="24">
                <c:v>-0.13954506366200004</c:v>
              </c:pt>
              <c:pt idx="25">
                <c:v>-0.14940118982400002</c:v>
              </c:pt>
              <c:pt idx="26">
                <c:v>-8.5880639799999964E-2</c:v>
              </c:pt>
              <c:pt idx="27">
                <c:v>-0.15166980268800001</c:v>
              </c:pt>
              <c:pt idx="28">
                <c:v>-7.9707184984999985E-2</c:v>
              </c:pt>
              <c:pt idx="29">
                <c:v>-1.8029235258000001E-2</c:v>
              </c:pt>
            </c:numLit>
          </c:val>
          <c:extLst>
            <c:ext xmlns:c16="http://schemas.microsoft.com/office/drawing/2014/chart" uri="{C3380CC4-5D6E-409C-BE32-E72D297353CC}">
              <c16:uniqueId val="{00000007-F441-4EEF-B66E-C874EFE59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594688"/>
        <c:axId val="172596224"/>
      </c:barChart>
      <c:catAx>
        <c:axId val="17259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2596224"/>
        <c:crosses val="autoZero"/>
        <c:auto val="1"/>
        <c:lblAlgn val="ctr"/>
        <c:lblOffset val="100"/>
        <c:noMultiLvlLbl val="0"/>
      </c:catAx>
      <c:valAx>
        <c:axId val="17259622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2594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-4.6770428568501266E-3</c:v>
              </c:pt>
              <c:pt idx="1">
                <c:v>-4.8161981988425386E-3</c:v>
              </c:pt>
              <c:pt idx="2">
                <c:v>1.6507217339154749</c:v>
              </c:pt>
              <c:pt idx="3">
                <c:v>0.41368826413201987</c:v>
              </c:pt>
              <c:pt idx="4">
                <c:v>-1.1482179448478291</c:v>
              </c:pt>
              <c:pt idx="5">
                <c:v>-6.5050181635900231</c:v>
              </c:pt>
              <c:pt idx="6">
                <c:v>11.824252002677554</c:v>
              </c:pt>
              <c:pt idx="7">
                <c:v>-18.4596142459568</c:v>
              </c:pt>
              <c:pt idx="8">
                <c:v>50.844827175620139</c:v>
              </c:pt>
              <c:pt idx="9">
                <c:v>19.632429101537127</c:v>
              </c:pt>
              <c:pt idx="10">
                <c:v>68.679606420884284</c:v>
              </c:pt>
              <c:pt idx="11">
                <c:v>8.3333923444174616</c:v>
              </c:pt>
              <c:pt idx="12">
                <c:v>23.158726377248058</c:v>
              </c:pt>
              <c:pt idx="13">
                <c:v>13.612633107538841</c:v>
              </c:pt>
              <c:pt idx="14">
                <c:v>3.3669918537239028</c:v>
              </c:pt>
              <c:pt idx="15">
                <c:v>9.8065169383867214</c:v>
              </c:pt>
              <c:pt idx="16">
                <c:v>-21.465752132162834</c:v>
              </c:pt>
              <c:pt idx="17">
                <c:v>-62.34726711907706</c:v>
              </c:pt>
              <c:pt idx="18">
                <c:v>-34.558233007313902</c:v>
              </c:pt>
              <c:pt idx="19">
                <c:v>-61.435494955272588</c:v>
              </c:pt>
              <c:pt idx="20">
                <c:v>-62.951148176328843</c:v>
              </c:pt>
              <c:pt idx="21">
                <c:v>-53.630579327498253</c:v>
              </c:pt>
              <c:pt idx="22">
                <c:v>-47.464780471052563</c:v>
              </c:pt>
              <c:pt idx="23">
                <c:v>-46.523246916234712</c:v>
              </c:pt>
              <c:pt idx="24">
                <c:v>-53.778647530490616</c:v>
              </c:pt>
              <c:pt idx="25">
                <c:v>-50.088264020553652</c:v>
              </c:pt>
              <c:pt idx="26">
                <c:v>-39.532954165350475</c:v>
              </c:pt>
              <c:pt idx="27">
                <c:v>-41.285357371993996</c:v>
              </c:pt>
              <c:pt idx="28">
                <c:v>-36.527274011149984</c:v>
              </c:pt>
              <c:pt idx="29">
                <c:v>-31.021962436035892</c:v>
              </c:pt>
            </c:numLit>
          </c:val>
          <c:extLst>
            <c:ext xmlns:c16="http://schemas.microsoft.com/office/drawing/2014/chart" uri="{C3380CC4-5D6E-409C-BE32-E72D297353CC}">
              <c16:uniqueId val="{00000000-9615-4C1D-95B9-8E2C56CE5D16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0.74747716787079099</c:v>
              </c:pt>
              <c:pt idx="1">
                <c:v>0.70579693800810617</c:v>
              </c:pt>
              <c:pt idx="2">
                <c:v>1.0922721709594296</c:v>
              </c:pt>
              <c:pt idx="3">
                <c:v>1.1523198733372695</c:v>
              </c:pt>
              <c:pt idx="4">
                <c:v>2.2653331070950031</c:v>
              </c:pt>
              <c:pt idx="5">
                <c:v>8.2777003180446442</c:v>
              </c:pt>
              <c:pt idx="6">
                <c:v>15.548132291859645</c:v>
              </c:pt>
              <c:pt idx="7">
                <c:v>1.5842046430721837</c:v>
              </c:pt>
              <c:pt idx="8">
                <c:v>22.651029855072522</c:v>
              </c:pt>
              <c:pt idx="9">
                <c:v>13.479945547144894</c:v>
              </c:pt>
              <c:pt idx="10">
                <c:v>18.305155595491783</c:v>
              </c:pt>
              <c:pt idx="11">
                <c:v>4.5465944146337733</c:v>
              </c:pt>
              <c:pt idx="12">
                <c:v>9.1422718275040324</c:v>
              </c:pt>
              <c:pt idx="13">
                <c:v>6.0674525332080975</c:v>
              </c:pt>
              <c:pt idx="14">
                <c:v>3.4691703145925885</c:v>
              </c:pt>
              <c:pt idx="15">
                <c:v>5.3911341312593777</c:v>
              </c:pt>
              <c:pt idx="16">
                <c:v>-2.3309824215652952</c:v>
              </c:pt>
              <c:pt idx="17">
                <c:v>-17.467797197135837</c:v>
              </c:pt>
              <c:pt idx="18">
                <c:v>-8.7129149927138769</c:v>
              </c:pt>
              <c:pt idx="19">
                <c:v>-21.957606133321406</c:v>
              </c:pt>
              <c:pt idx="20">
                <c:v>-22.217124430576632</c:v>
              </c:pt>
              <c:pt idx="21">
                <c:v>-19.339201162499648</c:v>
              </c:pt>
              <c:pt idx="22">
                <c:v>-17.308623194069696</c:v>
              </c:pt>
              <c:pt idx="23">
                <c:v>-16.799224395557076</c:v>
              </c:pt>
              <c:pt idx="24">
                <c:v>-19.004836503105821</c:v>
              </c:pt>
              <c:pt idx="25">
                <c:v>-17.760448602413248</c:v>
              </c:pt>
              <c:pt idx="26">
                <c:v>-14.19217078174745</c:v>
              </c:pt>
              <c:pt idx="27">
                <c:v>-14.57699472146345</c:v>
              </c:pt>
              <c:pt idx="28">
                <c:v>-12.822384266152255</c:v>
              </c:pt>
              <c:pt idx="29">
                <c:v>-11.01297051115813</c:v>
              </c:pt>
            </c:numLit>
          </c:val>
          <c:extLst>
            <c:ext xmlns:c16="http://schemas.microsoft.com/office/drawing/2014/chart" uri="{C3380CC4-5D6E-409C-BE32-E72D297353CC}">
              <c16:uniqueId val="{00000001-9615-4C1D-95B9-8E2C56CE5D16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-0.18352809572343176</c:v>
              </c:pt>
              <c:pt idx="1">
                <c:v>3.1852043167482407</c:v>
              </c:pt>
              <c:pt idx="2">
                <c:v>2.0853666967823301</c:v>
              </c:pt>
              <c:pt idx="3">
                <c:v>3.7774280063076731</c:v>
              </c:pt>
              <c:pt idx="4">
                <c:v>6.7100717233593059</c:v>
              </c:pt>
              <c:pt idx="5">
                <c:v>-10.459720617300263</c:v>
              </c:pt>
              <c:pt idx="6">
                <c:v>65.794974712007843</c:v>
              </c:pt>
              <c:pt idx="7">
                <c:v>50.495365753782153</c:v>
              </c:pt>
              <c:pt idx="8">
                <c:v>42.330236220079314</c:v>
              </c:pt>
              <c:pt idx="9">
                <c:v>55.347301528807748</c:v>
              </c:pt>
              <c:pt idx="10">
                <c:v>60.251223656600359</c:v>
              </c:pt>
              <c:pt idx="11">
                <c:v>75.604171149156628</c:v>
              </c:pt>
              <c:pt idx="12">
                <c:v>93.325307259766532</c:v>
              </c:pt>
              <c:pt idx="13">
                <c:v>139.66897390880672</c:v>
              </c:pt>
              <c:pt idx="14">
                <c:v>55.79782468623398</c:v>
              </c:pt>
              <c:pt idx="15">
                <c:v>121.33223414451641</c:v>
              </c:pt>
              <c:pt idx="16">
                <c:v>140.35847257787964</c:v>
              </c:pt>
              <c:pt idx="17">
                <c:v>203.89600862911061</c:v>
              </c:pt>
              <c:pt idx="18">
                <c:v>182.4253564294952</c:v>
              </c:pt>
              <c:pt idx="19">
                <c:v>158.61928873547527</c:v>
              </c:pt>
              <c:pt idx="20">
                <c:v>145.05357107008012</c:v>
              </c:pt>
              <c:pt idx="21">
                <c:v>184.33935625170398</c:v>
              </c:pt>
              <c:pt idx="22">
                <c:v>161.79036305326008</c:v>
              </c:pt>
              <c:pt idx="23">
                <c:v>177.02704397884031</c:v>
              </c:pt>
              <c:pt idx="24">
                <c:v>164.94440387889517</c:v>
              </c:pt>
              <c:pt idx="25">
                <c:v>139.06709271246996</c:v>
              </c:pt>
              <c:pt idx="26">
                <c:v>136.78488650163786</c:v>
              </c:pt>
              <c:pt idx="27">
                <c:v>108.95395308725506</c:v>
              </c:pt>
              <c:pt idx="28">
                <c:v>98.069329127066112</c:v>
              </c:pt>
              <c:pt idx="29">
                <c:v>120.79111278682103</c:v>
              </c:pt>
            </c:numLit>
          </c:val>
          <c:extLst>
            <c:ext xmlns:c16="http://schemas.microsoft.com/office/drawing/2014/chart" uri="{C3380CC4-5D6E-409C-BE32-E72D297353CC}">
              <c16:uniqueId val="{00000002-9615-4C1D-95B9-8E2C56CE5D16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3.4688983885985181E-2</c:v>
              </c:pt>
              <c:pt idx="1">
                <c:v>0.28865160425061731</c:v>
              </c:pt>
              <c:pt idx="2">
                <c:v>-0.34019490127320751</c:v>
              </c:pt>
              <c:pt idx="3">
                <c:v>0.38412747653876522</c:v>
              </c:pt>
              <c:pt idx="4">
                <c:v>0.46346429674213141</c:v>
              </c:pt>
              <c:pt idx="5">
                <c:v>1.2141317172607842</c:v>
              </c:pt>
              <c:pt idx="6">
                <c:v>6.6024307199929808</c:v>
              </c:pt>
              <c:pt idx="7">
                <c:v>6.7606330615377601</c:v>
              </c:pt>
              <c:pt idx="8">
                <c:v>15.077277014913875</c:v>
              </c:pt>
              <c:pt idx="9">
                <c:v>10.013937674563977</c:v>
              </c:pt>
              <c:pt idx="10">
                <c:v>0.3197732592484499</c:v>
              </c:pt>
              <c:pt idx="11">
                <c:v>7.5253650642927141</c:v>
              </c:pt>
              <c:pt idx="12">
                <c:v>3.5566350790357433</c:v>
              </c:pt>
              <c:pt idx="13">
                <c:v>2.5934285021947403</c:v>
              </c:pt>
              <c:pt idx="14">
                <c:v>5.8224548252575801</c:v>
              </c:pt>
              <c:pt idx="15">
                <c:v>2.3228451023510388</c:v>
              </c:pt>
              <c:pt idx="16">
                <c:v>6.3949653253363294</c:v>
              </c:pt>
              <c:pt idx="17">
                <c:v>10.045758887698241</c:v>
              </c:pt>
              <c:pt idx="18">
                <c:v>7.5367433985123284</c:v>
              </c:pt>
              <c:pt idx="19">
                <c:v>12.533120250969546</c:v>
              </c:pt>
              <c:pt idx="20">
                <c:v>11.718413864877562</c:v>
              </c:pt>
              <c:pt idx="21">
                <c:v>9.6808763543731402</c:v>
              </c:pt>
              <c:pt idx="22">
                <c:v>9.3321671143155527</c:v>
              </c:pt>
              <c:pt idx="23">
                <c:v>8.1937119437545789</c:v>
              </c:pt>
              <c:pt idx="24">
                <c:v>9.2091354815826207</c:v>
              </c:pt>
              <c:pt idx="25">
                <c:v>8.6057353164951564</c:v>
              </c:pt>
              <c:pt idx="26">
                <c:v>7.4225615265869465</c:v>
              </c:pt>
              <c:pt idx="27">
                <c:v>7.8915133532783557</c:v>
              </c:pt>
              <c:pt idx="28">
                <c:v>6.9461192919346786</c:v>
              </c:pt>
              <c:pt idx="29">
                <c:v>4.9600131965990499</c:v>
              </c:pt>
            </c:numLit>
          </c:val>
          <c:extLst>
            <c:ext xmlns:c16="http://schemas.microsoft.com/office/drawing/2014/chart" uri="{C3380CC4-5D6E-409C-BE32-E72D297353CC}">
              <c16:uniqueId val="{00000003-9615-4C1D-95B9-8E2C56CE5D16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-1.8161384839358901E-4</c:v>
              </c:pt>
              <c:pt idx="1">
                <c:v>-1.8887748358042847E-4</c:v>
              </c:pt>
              <c:pt idx="2">
                <c:v>-2.3926593042476437E-4</c:v>
              </c:pt>
              <c:pt idx="3">
                <c:v>-2.449360146140133E-4</c:v>
              </c:pt>
              <c:pt idx="4">
                <c:v>0.48444023454516483</c:v>
              </c:pt>
              <c:pt idx="5">
                <c:v>-3.0624825563307922E-4</c:v>
              </c:pt>
              <c:pt idx="6">
                <c:v>2.539586328871799</c:v>
              </c:pt>
              <c:pt idx="7">
                <c:v>7.5797320122406688</c:v>
              </c:pt>
              <c:pt idx="8">
                <c:v>16.236593812622786</c:v>
              </c:pt>
              <c:pt idx="9">
                <c:v>11.177239966940746</c:v>
              </c:pt>
              <c:pt idx="10">
                <c:v>16.454527777244209</c:v>
              </c:pt>
              <c:pt idx="11">
                <c:v>13.785753408112498</c:v>
              </c:pt>
              <c:pt idx="12">
                <c:v>18.256338605348674</c:v>
              </c:pt>
              <c:pt idx="13">
                <c:v>15.447571294543138</c:v>
              </c:pt>
              <c:pt idx="14">
                <c:v>14.586941049760526</c:v>
              </c:pt>
              <c:pt idx="15">
                <c:v>16.315253788986865</c:v>
              </c:pt>
              <c:pt idx="16">
                <c:v>5.2258405148433553</c:v>
              </c:pt>
              <c:pt idx="17">
                <c:v>-2.8444031835717851</c:v>
              </c:pt>
              <c:pt idx="18">
                <c:v>1.1219292074806049</c:v>
              </c:pt>
              <c:pt idx="19">
                <c:v>-2.5637723350888564</c:v>
              </c:pt>
              <c:pt idx="20">
                <c:v>-4.1157281825461496</c:v>
              </c:pt>
              <c:pt idx="21">
                <c:v>-2.3889154161302031</c:v>
              </c:pt>
              <c:pt idx="22">
                <c:v>-1.5702768713319415</c:v>
              </c:pt>
              <c:pt idx="23">
                <c:v>-2.1518907965974563</c:v>
              </c:pt>
              <c:pt idx="24">
                <c:v>-4.7883334915383671</c:v>
              </c:pt>
              <c:pt idx="25">
                <c:v>-4.4041561736753465</c:v>
              </c:pt>
              <c:pt idx="26">
                <c:v>-1.5372656009852221</c:v>
              </c:pt>
              <c:pt idx="27">
                <c:v>-3.4054959535536113</c:v>
              </c:pt>
              <c:pt idx="28">
                <c:v>-2.1326675893470792</c:v>
              </c:pt>
              <c:pt idx="29">
                <c:v>-0.39223139613702074</c:v>
              </c:pt>
            </c:numLit>
          </c:val>
          <c:extLst>
            <c:ext xmlns:c16="http://schemas.microsoft.com/office/drawing/2014/chart" uri="{C3380CC4-5D6E-409C-BE32-E72D297353CC}">
              <c16:uniqueId val="{00000004-9615-4C1D-95B9-8E2C56CE5D16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-8.8263506899999744E-4</c:v>
              </c:pt>
              <c:pt idx="1">
                <c:v>-8.8446103799999856E-4</c:v>
              </c:pt>
              <c:pt idx="2">
                <c:v>-3.51486898992448E-4</c:v>
              </c:pt>
              <c:pt idx="3">
                <c:v>1.9466506457439898</c:v>
              </c:pt>
              <c:pt idx="4">
                <c:v>-0.34824475599799998</c:v>
              </c:pt>
              <c:pt idx="5">
                <c:v>0.87942900075501029</c:v>
              </c:pt>
              <c:pt idx="6">
                <c:v>23.94305503159001</c:v>
              </c:pt>
              <c:pt idx="7">
                <c:v>-6.9465192452994984E-2</c:v>
              </c:pt>
              <c:pt idx="8">
                <c:v>-1.054162187999994E-3</c:v>
              </c:pt>
              <c:pt idx="9">
                <c:v>1.5660162468999983E-2</c:v>
              </c:pt>
              <c:pt idx="10">
                <c:v>-3.5621606815260014</c:v>
              </c:pt>
              <c:pt idx="11">
                <c:v>0.83329577901600516</c:v>
              </c:pt>
              <c:pt idx="12">
                <c:v>7.3234461761000569E-2</c:v>
              </c:pt>
              <c:pt idx="13">
                <c:v>0.76680500527000106</c:v>
              </c:pt>
              <c:pt idx="14">
                <c:v>1.4673949759998806E-2</c:v>
              </c:pt>
              <c:pt idx="15">
                <c:v>-0.40203169998000732</c:v>
              </c:pt>
              <c:pt idx="16">
                <c:v>-1.6238149449999996E-3</c:v>
              </c:pt>
              <c:pt idx="17">
                <c:v>-0.15017785474399936</c:v>
              </c:pt>
              <c:pt idx="18">
                <c:v>0.3118626443240009</c:v>
              </c:pt>
              <c:pt idx="19">
                <c:v>-0.1584451298529963</c:v>
              </c:pt>
              <c:pt idx="20">
                <c:v>-6.6268939984999164E-2</c:v>
              </c:pt>
              <c:pt idx="21">
                <c:v>0.15968442822398998</c:v>
              </c:pt>
              <c:pt idx="22">
                <c:v>0.38504318967400231</c:v>
              </c:pt>
              <c:pt idx="23">
                <c:v>-6.1773621705000892E-2</c:v>
              </c:pt>
              <c:pt idx="24">
                <c:v>-1.4593610409999944E-3</c:v>
              </c:pt>
              <c:pt idx="25">
                <c:v>-1.7270106684001085E-2</c:v>
              </c:pt>
              <c:pt idx="26">
                <c:v>9.1718696805000333E-2</c:v>
              </c:pt>
              <c:pt idx="27">
                <c:v>-1.9975137844998159E-2</c:v>
              </c:pt>
              <c:pt idx="28">
                <c:v>1.8718912947000232E-2</c:v>
              </c:pt>
              <c:pt idx="29">
                <c:v>0.33603489109900231</c:v>
              </c:pt>
            </c:numLit>
          </c:val>
          <c:extLst>
            <c:ext xmlns:c16="http://schemas.microsoft.com/office/drawing/2014/chart" uri="{C3380CC4-5D6E-409C-BE32-E72D297353CC}">
              <c16:uniqueId val="{00000005-9615-4C1D-95B9-8E2C56CE5D16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-0.69164011400490466</c:v>
              </c:pt>
              <c:pt idx="1">
                <c:v>3.5017222805390613E-6</c:v>
              </c:pt>
              <c:pt idx="2">
                <c:v>-7.7777806947256641E-7</c:v>
              </c:pt>
              <c:pt idx="3">
                <c:v>-2.1488474987702894E-6</c:v>
              </c:pt>
              <c:pt idx="4">
                <c:v>-2.7051514148041118</c:v>
              </c:pt>
              <c:pt idx="5">
                <c:v>-21.915674590244461</c:v>
              </c:pt>
              <c:pt idx="6">
                <c:v>4.6228076675241482E-7</c:v>
              </c:pt>
              <c:pt idx="7">
                <c:v>6.0942298316577723</c:v>
              </c:pt>
              <c:pt idx="8">
                <c:v>9.0430374703996333E-5</c:v>
              </c:pt>
              <c:pt idx="9">
                <c:v>-1.7695058756549922E-7</c:v>
              </c:pt>
              <c:pt idx="10">
                <c:v>-2.9706225602294831E-8</c:v>
              </c:pt>
              <c:pt idx="11">
                <c:v>-2.4454596614870508E-7</c:v>
              </c:pt>
              <c:pt idx="12">
                <c:v>2.9011890584740296E-5</c:v>
              </c:pt>
              <c:pt idx="13">
                <c:v>2.3232010987368111E-7</c:v>
              </c:pt>
              <c:pt idx="14">
                <c:v>1.3094405629614092E-6</c:v>
              </c:pt>
              <c:pt idx="15">
                <c:v>-1.2708057478016966E-7</c:v>
              </c:pt>
              <c:pt idx="16">
                <c:v>-1.8362385619697715E-7</c:v>
              </c:pt>
              <c:pt idx="17">
                <c:v>-1.1937319284968662E-7</c:v>
              </c:pt>
              <c:pt idx="18">
                <c:v>-8.4629482632986568E-8</c:v>
              </c:pt>
              <c:pt idx="19">
                <c:v>-6.6702060943910967E-8</c:v>
              </c:pt>
              <c:pt idx="20">
                <c:v>1.5502852594986431E-7</c:v>
              </c:pt>
              <c:pt idx="21">
                <c:v>8.9637456756534872E-8</c:v>
              </c:pt>
              <c:pt idx="22">
                <c:v>1.7462264781216757E-7</c:v>
              </c:pt>
              <c:pt idx="23">
                <c:v>1.5293081493639415E-7</c:v>
              </c:pt>
              <c:pt idx="24">
                <c:v>-5.6804944372887172E-6</c:v>
              </c:pt>
              <c:pt idx="25">
                <c:v>-5.0487543179585939E-8</c:v>
              </c:pt>
              <c:pt idx="26">
                <c:v>-4.9311701015229685E-8</c:v>
              </c:pt>
              <c:pt idx="27">
                <c:v>-3.0242684700488929E-8</c:v>
              </c:pt>
              <c:pt idx="28">
                <c:v>-6.0200007000827648E-6</c:v>
              </c:pt>
              <c:pt idx="29">
                <c:v>-3.6513854512494616E-8</c:v>
              </c:pt>
            </c:numLit>
          </c:val>
          <c:extLst>
            <c:ext xmlns:c16="http://schemas.microsoft.com/office/drawing/2014/chart" uri="{C3380CC4-5D6E-409C-BE32-E72D297353CC}">
              <c16:uniqueId val="{00000006-9615-4C1D-95B9-8E2C56CE5D16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2.2174032800004184E-4</c:v>
              </c:pt>
              <c:pt idx="1">
                <c:v>3.9086635930000169E-3</c:v>
              </c:pt>
              <c:pt idx="2">
                <c:v>1.7433339932999947E-2</c:v>
              </c:pt>
              <c:pt idx="3">
                <c:v>1.0894354151000041E-2</c:v>
              </c:pt>
              <c:pt idx="4">
                <c:v>1.3940135999000125E-2</c:v>
              </c:pt>
              <c:pt idx="5">
                <c:v>-5.4924696470000089E-2</c:v>
              </c:pt>
              <c:pt idx="6">
                <c:v>-0.65882744772999979</c:v>
              </c:pt>
              <c:pt idx="7">
                <c:v>-1.0521185207999999</c:v>
              </c:pt>
              <c:pt idx="8">
                <c:v>-0.87984149505999998</c:v>
              </c:pt>
              <c:pt idx="9">
                <c:v>-0.66155962270000013</c:v>
              </c:pt>
              <c:pt idx="10">
                <c:v>-0.44185674780000006</c:v>
              </c:pt>
              <c:pt idx="11">
                <c:v>-0.58943777640000006</c:v>
              </c:pt>
              <c:pt idx="12">
                <c:v>-0.46852741410000009</c:v>
              </c:pt>
              <c:pt idx="13">
                <c:v>-0.32203165536000011</c:v>
              </c:pt>
              <c:pt idx="14">
                <c:v>-0.48661726870000005</c:v>
              </c:pt>
              <c:pt idx="15">
                <c:v>-0.2910175463000001</c:v>
              </c:pt>
              <c:pt idx="16">
                <c:v>-0.34323915610000011</c:v>
              </c:pt>
              <c:pt idx="17">
                <c:v>-0.20796539480000004</c:v>
              </c:pt>
              <c:pt idx="18">
                <c:v>-0.11867179430000002</c:v>
              </c:pt>
              <c:pt idx="19">
                <c:v>-0.28651390759999995</c:v>
              </c:pt>
              <c:pt idx="20">
                <c:v>-0.30790565294999994</c:v>
              </c:pt>
              <c:pt idx="21">
                <c:v>-0.1333618667</c:v>
              </c:pt>
              <c:pt idx="22">
                <c:v>-0.16472454330000003</c:v>
              </c:pt>
              <c:pt idx="23">
                <c:v>-0.17808457259999999</c:v>
              </c:pt>
              <c:pt idx="24">
                <c:v>-0.12720810370000002</c:v>
              </c:pt>
              <c:pt idx="25">
                <c:v>-3.6741446299999952E-2</c:v>
              </c:pt>
              <c:pt idx="26">
                <c:v>-1.4014232799999998E-2</c:v>
              </c:pt>
              <c:pt idx="27">
                <c:v>-9.0075098799999948E-2</c:v>
              </c:pt>
              <c:pt idx="28">
                <c:v>-0.13007518950000008</c:v>
              </c:pt>
              <c:pt idx="29">
                <c:v>4.9928887300000099E-2</c:v>
              </c:pt>
            </c:numLit>
          </c:val>
          <c:extLst>
            <c:ext xmlns:c16="http://schemas.microsoft.com/office/drawing/2014/chart" uri="{C3380CC4-5D6E-409C-BE32-E72D297353CC}">
              <c16:uniqueId val="{00000007-9615-4C1D-95B9-8E2C56CE5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220160"/>
        <c:axId val="190221696"/>
      </c:barChart>
      <c:catAx>
        <c:axId val="1902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0221696"/>
        <c:crosses val="autoZero"/>
        <c:auto val="1"/>
        <c:lblAlgn val="ctr"/>
        <c:lblOffset val="100"/>
        <c:noMultiLvlLbl val="0"/>
      </c:catAx>
      <c:valAx>
        <c:axId val="19022169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02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-4.3045648506846099E-3</c:v>
              </c:pt>
              <c:pt idx="1">
                <c:v>-4.6336973848521059E-3</c:v>
              </c:pt>
              <c:pt idx="2">
                <c:v>1.6386589149961992</c:v>
              </c:pt>
              <c:pt idx="3">
                <c:v>0.43326798062474836</c:v>
              </c:pt>
              <c:pt idx="4">
                <c:v>-1.1498784479363735</c:v>
              </c:pt>
              <c:pt idx="5">
                <c:v>-6.4464015980649947</c:v>
              </c:pt>
              <c:pt idx="6">
                <c:v>12.530123248510222</c:v>
              </c:pt>
              <c:pt idx="7">
                <c:v>-11.407508007136812</c:v>
              </c:pt>
              <c:pt idx="8">
                <c:v>82.628450003588796</c:v>
              </c:pt>
              <c:pt idx="9">
                <c:v>4.8531302616718222</c:v>
              </c:pt>
              <c:pt idx="10">
                <c:v>87.778453445681862</c:v>
              </c:pt>
              <c:pt idx="11">
                <c:v>6.1158276433225183</c:v>
              </c:pt>
              <c:pt idx="12">
                <c:v>25.742669462923914</c:v>
              </c:pt>
              <c:pt idx="13">
                <c:v>22.03486512888594</c:v>
              </c:pt>
              <c:pt idx="14">
                <c:v>18.843105778832069</c:v>
              </c:pt>
              <c:pt idx="15">
                <c:v>30.399627795268771</c:v>
              </c:pt>
              <c:pt idx="16">
                <c:v>-27.810111099487131</c:v>
              </c:pt>
              <c:pt idx="17">
                <c:v>-86.447600971624979</c:v>
              </c:pt>
              <c:pt idx="18">
                <c:v>-42.65768435450218</c:v>
              </c:pt>
              <c:pt idx="19">
                <c:v>-106.97235515666353</c:v>
              </c:pt>
              <c:pt idx="20">
                <c:v>-112.18657963945634</c:v>
              </c:pt>
              <c:pt idx="21">
                <c:v>-100.88005686376482</c:v>
              </c:pt>
              <c:pt idx="22">
                <c:v>-78.681864510359446</c:v>
              </c:pt>
              <c:pt idx="23">
                <c:v>-87.816083804572827</c:v>
              </c:pt>
              <c:pt idx="24">
                <c:v>-92.34803686520263</c:v>
              </c:pt>
              <c:pt idx="25">
                <c:v>-85.29401594976116</c:v>
              </c:pt>
              <c:pt idx="26">
                <c:v>-68.999324829481338</c:v>
              </c:pt>
              <c:pt idx="27">
                <c:v>-76.011787234920121</c:v>
              </c:pt>
              <c:pt idx="28">
                <c:v>-69.601830935191174</c:v>
              </c:pt>
              <c:pt idx="29">
                <c:v>-61.899814172438255</c:v>
              </c:pt>
            </c:numLit>
          </c:val>
          <c:extLst>
            <c:ext xmlns:c16="http://schemas.microsoft.com/office/drawing/2014/chart" uri="{C3380CC4-5D6E-409C-BE32-E72D297353CC}">
              <c16:uniqueId val="{00000000-565F-4ACB-90FD-9FD9CAE8150B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-0.18862699150272988</c:v>
              </c:pt>
              <c:pt idx="1">
                <c:v>-0.17817830777718058</c:v>
              </c:pt>
              <c:pt idx="2">
                <c:v>0.25444361003057203</c:v>
              </c:pt>
              <c:pt idx="3">
                <c:v>0.36019498453391208</c:v>
              </c:pt>
              <c:pt idx="4">
                <c:v>1.639839401445812</c:v>
              </c:pt>
              <c:pt idx="5">
                <c:v>7.6262163640835325</c:v>
              </c:pt>
              <c:pt idx="6">
                <c:v>15.05119570990027</c:v>
              </c:pt>
              <c:pt idx="7">
                <c:v>3.6241782508196536</c:v>
              </c:pt>
              <c:pt idx="8">
                <c:v>31.991815854722631</c:v>
              </c:pt>
              <c:pt idx="9">
                <c:v>9.8667395523610821</c:v>
              </c:pt>
              <c:pt idx="10">
                <c:v>19.506626632946791</c:v>
              </c:pt>
              <c:pt idx="11">
                <c:v>-0.81805937245292171</c:v>
              </c:pt>
              <c:pt idx="12">
                <c:v>6.9814142186819481</c:v>
              </c:pt>
              <c:pt idx="13">
                <c:v>5.4398999599876561</c:v>
              </c:pt>
              <c:pt idx="14">
                <c:v>4.7972525024659944</c:v>
              </c:pt>
              <c:pt idx="15">
                <c:v>8.6035344007706271</c:v>
              </c:pt>
              <c:pt idx="16">
                <c:v>-7.4037419334580363</c:v>
              </c:pt>
              <c:pt idx="17">
                <c:v>-22.722500958743922</c:v>
              </c:pt>
              <c:pt idx="18">
                <c:v>-9.0941760337163942</c:v>
              </c:pt>
              <c:pt idx="19">
                <c:v>-37.031422806755131</c:v>
              </c:pt>
              <c:pt idx="20">
                <c:v>-38.274972413404953</c:v>
              </c:pt>
              <c:pt idx="21">
                <c:v>-34.964552045254095</c:v>
              </c:pt>
              <c:pt idx="22">
                <c:v>-28.334940213542268</c:v>
              </c:pt>
              <c:pt idx="23">
                <c:v>-30.446210246130818</c:v>
              </c:pt>
              <c:pt idx="24">
                <c:v>-31.956865792995814</c:v>
              </c:pt>
              <c:pt idx="25">
                <c:v>-29.693365792465102</c:v>
              </c:pt>
              <c:pt idx="26">
                <c:v>-24.21262592899609</c:v>
              </c:pt>
              <c:pt idx="27">
                <c:v>-26.055555986051957</c:v>
              </c:pt>
              <c:pt idx="28">
                <c:v>-23.739248559330633</c:v>
              </c:pt>
              <c:pt idx="29">
                <c:v>-21.210270337489249</c:v>
              </c:pt>
            </c:numLit>
          </c:val>
          <c:extLst>
            <c:ext xmlns:c16="http://schemas.microsoft.com/office/drawing/2014/chart" uri="{C3380CC4-5D6E-409C-BE32-E72D297353CC}">
              <c16:uniqueId val="{00000001-565F-4ACB-90FD-9FD9CAE8150B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-0.18583668796964048</c:v>
              </c:pt>
              <c:pt idx="1">
                <c:v>3.1828802700351844</c:v>
              </c:pt>
              <c:pt idx="2">
                <c:v>2.09231778936919</c:v>
              </c:pt>
              <c:pt idx="3">
                <c:v>3.7423226234968752</c:v>
              </c:pt>
              <c:pt idx="4">
                <c:v>6.7097584223974991</c:v>
              </c:pt>
              <c:pt idx="5">
                <c:v>-9.9822915022882626</c:v>
              </c:pt>
              <c:pt idx="6">
                <c:v>65.742130785354675</c:v>
              </c:pt>
              <c:pt idx="7">
                <c:v>46.182199236809993</c:v>
              </c:pt>
              <c:pt idx="8">
                <c:v>68.567965100313359</c:v>
              </c:pt>
              <c:pt idx="9">
                <c:v>68.021355714698075</c:v>
              </c:pt>
              <c:pt idx="10">
                <c:v>73.743266126026128</c:v>
              </c:pt>
              <c:pt idx="11">
                <c:v>105.86994977658014</c:v>
              </c:pt>
              <c:pt idx="12">
                <c:v>117.42972905839451</c:v>
              </c:pt>
              <c:pt idx="13">
                <c:v>187.02648513204667</c:v>
              </c:pt>
              <c:pt idx="14">
                <c:v>71.002124635179825</c:v>
              </c:pt>
              <c:pt idx="15">
                <c:v>150.96282625935578</c:v>
              </c:pt>
              <c:pt idx="16">
                <c:v>197.32156159766987</c:v>
              </c:pt>
              <c:pt idx="17">
                <c:v>292.00383172530064</c:v>
              </c:pt>
              <c:pt idx="18">
                <c:v>246.78515099214496</c:v>
              </c:pt>
              <c:pt idx="19">
                <c:v>295.12829135782977</c:v>
              </c:pt>
              <c:pt idx="20">
                <c:v>289.82100998828014</c:v>
              </c:pt>
              <c:pt idx="21">
                <c:v>313.31697162425894</c:v>
              </c:pt>
              <c:pt idx="22">
                <c:v>276.97815077163455</c:v>
              </c:pt>
              <c:pt idx="23">
                <c:v>297.64354804294044</c:v>
              </c:pt>
              <c:pt idx="24">
                <c:v>277.80175158620523</c:v>
              </c:pt>
              <c:pt idx="25">
                <c:v>236.45334928542002</c:v>
              </c:pt>
              <c:pt idx="26">
                <c:v>230.57104112523371</c:v>
              </c:pt>
              <c:pt idx="27">
                <c:v>205.41957707716483</c:v>
              </c:pt>
              <c:pt idx="28">
                <c:v>195.52800680510586</c:v>
              </c:pt>
              <c:pt idx="29">
                <c:v>208.49135380397024</c:v>
              </c:pt>
            </c:numLit>
          </c:val>
          <c:extLst>
            <c:ext xmlns:c16="http://schemas.microsoft.com/office/drawing/2014/chart" uri="{C3380CC4-5D6E-409C-BE32-E72D297353CC}">
              <c16:uniqueId val="{00000002-565F-4ACB-90FD-9FD9CAE8150B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3.530248628226218E-2</c:v>
              </c:pt>
              <c:pt idx="1">
                <c:v>0.28874541073503224</c:v>
              </c:pt>
              <c:pt idx="2">
                <c:v>-0.33913068674814895</c:v>
              </c:pt>
              <c:pt idx="3">
                <c:v>0.37196254348918956</c:v>
              </c:pt>
              <c:pt idx="4">
                <c:v>0.45570831017244018</c:v>
              </c:pt>
              <c:pt idx="5">
                <c:v>1.2248598336809664</c:v>
              </c:pt>
              <c:pt idx="6">
                <c:v>6.5329698316219265</c:v>
              </c:pt>
              <c:pt idx="7">
                <c:v>6.6429534106716801</c:v>
              </c:pt>
              <c:pt idx="8">
                <c:v>19.30856363818441</c:v>
              </c:pt>
              <c:pt idx="9">
                <c:v>14.803416517947198</c:v>
              </c:pt>
              <c:pt idx="10">
                <c:v>2.7513659731225744</c:v>
              </c:pt>
              <c:pt idx="11">
                <c:v>9.4750060595337118</c:v>
              </c:pt>
              <c:pt idx="12">
                <c:v>5.132480517299598</c:v>
              </c:pt>
              <c:pt idx="13">
                <c:v>4.4960493963469048</c:v>
              </c:pt>
              <c:pt idx="14">
                <c:v>5.643595538631871</c:v>
              </c:pt>
              <c:pt idx="15">
                <c:v>3.2278533672278513</c:v>
              </c:pt>
              <c:pt idx="16">
                <c:v>7.4259131035880159</c:v>
              </c:pt>
              <c:pt idx="17">
                <c:v>16.808115032135163</c:v>
              </c:pt>
              <c:pt idx="18">
                <c:v>13.486055815656869</c:v>
              </c:pt>
              <c:pt idx="19">
                <c:v>20.587918885716363</c:v>
              </c:pt>
              <c:pt idx="20">
                <c:v>20.278025162701226</c:v>
              </c:pt>
              <c:pt idx="21">
                <c:v>18.542215133713853</c:v>
              </c:pt>
              <c:pt idx="22">
                <c:v>16.228662687277676</c:v>
              </c:pt>
              <c:pt idx="23">
                <c:v>15.274093221699388</c:v>
              </c:pt>
              <c:pt idx="24">
                <c:v>15.630420582614647</c:v>
              </c:pt>
              <c:pt idx="25">
                <c:v>14.621171718747348</c:v>
              </c:pt>
              <c:pt idx="26">
                <c:v>12.676399738196949</c:v>
              </c:pt>
              <c:pt idx="27">
                <c:v>13.507806120520229</c:v>
              </c:pt>
              <c:pt idx="28">
                <c:v>12.277232925847443</c:v>
              </c:pt>
              <c:pt idx="29">
                <c:v>9.99346609736034</c:v>
              </c:pt>
            </c:numLit>
          </c:val>
          <c:extLst>
            <c:ext xmlns:c16="http://schemas.microsoft.com/office/drawing/2014/chart" uri="{C3380CC4-5D6E-409C-BE32-E72D297353CC}">
              <c16:uniqueId val="{00000003-565F-4ACB-90FD-9FD9CAE8150B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-1.9652817207796322E-4</c:v>
              </c:pt>
              <c:pt idx="1">
                <c:v>-2.0915140050556272E-4</c:v>
              </c:pt>
              <c:pt idx="2">
                <c:v>-3.682271979204649E-4</c:v>
              </c:pt>
              <c:pt idx="3">
                <c:v>-3.6536468679055939E-4</c:v>
              </c:pt>
              <c:pt idx="4">
                <c:v>0.47836203833075608</c:v>
              </c:pt>
              <c:pt idx="5">
                <c:v>-3.8674643142933007E-4</c:v>
              </c:pt>
              <c:pt idx="6">
                <c:v>2.5521192772408448</c:v>
              </c:pt>
              <c:pt idx="7">
                <c:v>10.529186471732764</c:v>
              </c:pt>
              <c:pt idx="8">
                <c:v>24.376989430872854</c:v>
              </c:pt>
              <c:pt idx="9">
                <c:v>13.030218815614958</c:v>
              </c:pt>
              <c:pt idx="10">
                <c:v>23.495276318652145</c:v>
              </c:pt>
              <c:pt idx="11">
                <c:v>22.861614115304405</c:v>
              </c:pt>
              <c:pt idx="12">
                <c:v>37.861527288245981</c:v>
              </c:pt>
              <c:pt idx="13">
                <c:v>32.062430114736458</c:v>
              </c:pt>
              <c:pt idx="14">
                <c:v>30.276137524072652</c:v>
              </c:pt>
              <c:pt idx="15">
                <c:v>32.32293906326953</c:v>
              </c:pt>
              <c:pt idx="16">
                <c:v>17.077305233789446</c:v>
              </c:pt>
              <c:pt idx="17">
                <c:v>4.3990175475570936</c:v>
              </c:pt>
              <c:pt idx="18">
                <c:v>12.661149557726901</c:v>
              </c:pt>
              <c:pt idx="19">
                <c:v>-1.3500811243025055</c:v>
              </c:pt>
              <c:pt idx="20">
                <c:v>-4.002860173540796</c:v>
              </c:pt>
              <c:pt idx="21">
                <c:v>-2.153951944048174</c:v>
              </c:pt>
              <c:pt idx="22">
                <c:v>1.4776340690251004</c:v>
              </c:pt>
              <c:pt idx="23">
                <c:v>-0.60889228816682817</c:v>
              </c:pt>
              <c:pt idx="24">
                <c:v>-4.3293040190711736</c:v>
              </c:pt>
              <c:pt idx="25">
                <c:v>-3.9193328076084981</c:v>
              </c:pt>
              <c:pt idx="26">
                <c:v>0.15784819458815491</c:v>
              </c:pt>
              <c:pt idx="27">
                <c:v>-2.2692124794604638</c:v>
              </c:pt>
              <c:pt idx="28">
                <c:v>-1.2275214830563641</c:v>
              </c:pt>
              <c:pt idx="29">
                <c:v>0.59958177521093603</c:v>
              </c:pt>
            </c:numLit>
          </c:val>
          <c:extLst>
            <c:ext xmlns:c16="http://schemas.microsoft.com/office/drawing/2014/chart" uri="{C3380CC4-5D6E-409C-BE32-E72D297353CC}">
              <c16:uniqueId val="{00000004-565F-4ACB-90FD-9FD9CAE8150B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-8.0556296299999909E-4</c:v>
              </c:pt>
              <c:pt idx="1">
                <c:v>-8.0158142899999871E-4</c:v>
              </c:pt>
              <c:pt idx="2">
                <c:v>6.8002637999597937E-4</c:v>
              </c:pt>
              <c:pt idx="3">
                <c:v>2.022318282219981</c:v>
              </c:pt>
              <c:pt idx="4">
                <c:v>-0.34938207363500018</c:v>
              </c:pt>
              <c:pt idx="5">
                <c:v>0.86659668661900113</c:v>
              </c:pt>
              <c:pt idx="6">
                <c:v>23.947536921230014</c:v>
              </c:pt>
              <c:pt idx="7">
                <c:v>-0.29416988859599869</c:v>
              </c:pt>
              <c:pt idx="8">
                <c:v>-8.0436821599999498E-4</c:v>
              </c:pt>
              <c:pt idx="9">
                <c:v>0.12558789656799998</c:v>
              </c:pt>
              <c:pt idx="10">
                <c:v>-1.7702097494710012</c:v>
              </c:pt>
              <c:pt idx="11">
                <c:v>0.89383995335400712</c:v>
              </c:pt>
              <c:pt idx="12">
                <c:v>0.20967970181200046</c:v>
              </c:pt>
              <c:pt idx="13">
                <c:v>-1.295771388679988</c:v>
              </c:pt>
              <c:pt idx="14">
                <c:v>-7.3668779379000959E-2</c:v>
              </c:pt>
              <c:pt idx="15">
                <c:v>-0.81529004784900039</c:v>
              </c:pt>
              <c:pt idx="16">
                <c:v>-1.6946363909999956E-3</c:v>
              </c:pt>
              <c:pt idx="17">
                <c:v>8.6094004990550008</c:v>
              </c:pt>
              <c:pt idx="18">
                <c:v>1.59116729478</c:v>
              </c:pt>
              <c:pt idx="19">
                <c:v>0.39584158717599394</c:v>
              </c:pt>
              <c:pt idx="20">
                <c:v>-0.12804111520199868</c:v>
              </c:pt>
              <c:pt idx="21">
                <c:v>0.64967095918800055</c:v>
              </c:pt>
              <c:pt idx="22">
                <c:v>0.95734450230300006</c:v>
              </c:pt>
              <c:pt idx="23">
                <c:v>-0.18457515226899801</c:v>
              </c:pt>
              <c:pt idx="24">
                <c:v>-2.6942778129999921E-3</c:v>
              </c:pt>
              <c:pt idx="25">
                <c:v>-0.12579761256999999</c:v>
              </c:pt>
              <c:pt idx="26">
                <c:v>-0.20990895759599937</c:v>
              </c:pt>
              <c:pt idx="27">
                <c:v>0.2464259705939984</c:v>
              </c:pt>
              <c:pt idx="28">
                <c:v>3.5488499281000063E-2</c:v>
              </c:pt>
              <c:pt idx="29">
                <c:v>0.81111401844600017</c:v>
              </c:pt>
            </c:numLit>
          </c:val>
          <c:extLst>
            <c:ext xmlns:c16="http://schemas.microsoft.com/office/drawing/2014/chart" uri="{C3380CC4-5D6E-409C-BE32-E72D297353CC}">
              <c16:uniqueId val="{00000005-565F-4ACB-90FD-9FD9CAE8150B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7.0606824013890659</c:v>
              </c:pt>
              <c:pt idx="1">
                <c:v>3.6198368008630009E-6</c:v>
              </c:pt>
              <c:pt idx="2">
                <c:v>-9.4501883179943591E-7</c:v>
              </c:pt>
              <c:pt idx="3">
                <c:v>-9.8519486571744078E-6</c:v>
              </c:pt>
              <c:pt idx="4">
                <c:v>-2.9174379579289997</c:v>
              </c:pt>
              <c:pt idx="5">
                <c:v>-21.731838649930488</c:v>
              </c:pt>
              <c:pt idx="6">
                <c:v>-6.3228395694615327E-7</c:v>
              </c:pt>
              <c:pt idx="7">
                <c:v>5.9264410029193888</c:v>
              </c:pt>
              <c:pt idx="8">
                <c:v>9.1938053335504212E-5</c:v>
              </c:pt>
              <c:pt idx="9">
                <c:v>-1.1743651334540848E-6</c:v>
              </c:pt>
              <c:pt idx="10">
                <c:v>-7.9801510139580268E-8</c:v>
              </c:pt>
              <c:pt idx="11">
                <c:v>-1.0767236500248034E-7</c:v>
              </c:pt>
              <c:pt idx="12">
                <c:v>-2.4508117394406055</c:v>
              </c:pt>
              <c:pt idx="13">
                <c:v>-1.3688988287262191E-6</c:v>
              </c:pt>
              <c:pt idx="14">
                <c:v>-5.6734021212794617E-6</c:v>
              </c:pt>
              <c:pt idx="15">
                <c:v>-1.6295848990284372E-6</c:v>
              </c:pt>
              <c:pt idx="16">
                <c:v>-5.4919514355025879E-7</c:v>
              </c:pt>
              <c:pt idx="17">
                <c:v>-3.6568225137371447E-7</c:v>
              </c:pt>
              <c:pt idx="18">
                <c:v>-1.5032649877190446E-6</c:v>
              </c:pt>
              <c:pt idx="19">
                <c:v>-2.244562369502277E-7</c:v>
              </c:pt>
              <c:pt idx="20">
                <c:v>2.136799522652872E-7</c:v>
              </c:pt>
              <c:pt idx="21">
                <c:v>-1.2687964410206955E-8</c:v>
              </c:pt>
              <c:pt idx="22">
                <c:v>8.0657140579524256E-8</c:v>
              </c:pt>
              <c:pt idx="23">
                <c:v>1.8179675995893965E-8</c:v>
              </c:pt>
              <c:pt idx="24">
                <c:v>-2.0302540645862811E-6</c:v>
              </c:pt>
              <c:pt idx="25">
                <c:v>-9.5226688860694758E-8</c:v>
              </c:pt>
              <c:pt idx="26">
                <c:v>-9.3154332814924206E-8</c:v>
              </c:pt>
              <c:pt idx="27">
                <c:v>-5.2387585093071294E-8</c:v>
              </c:pt>
              <c:pt idx="28">
                <c:v>-1.0177248981442068E-5</c:v>
              </c:pt>
              <c:pt idx="29">
                <c:v>-8.362163360261018E-8</c:v>
              </c:pt>
            </c:numLit>
          </c:val>
          <c:extLst>
            <c:ext xmlns:c16="http://schemas.microsoft.com/office/drawing/2014/chart" uri="{C3380CC4-5D6E-409C-BE32-E72D297353CC}">
              <c16:uniqueId val="{00000006-565F-4ACB-90FD-9FD9CAE8150B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1.9333256200004811E-4</c:v>
              </c:pt>
              <c:pt idx="1">
                <c:v>3.8633560940000145E-3</c:v>
              </c:pt>
              <c:pt idx="2">
                <c:v>1.7389361298999984E-2</c:v>
              </c:pt>
              <c:pt idx="3">
                <c:v>1.092353857099998E-2</c:v>
              </c:pt>
              <c:pt idx="4">
                <c:v>1.3876758024000013E-2</c:v>
              </c:pt>
              <c:pt idx="5">
                <c:v>-5.465723218999996E-2</c:v>
              </c:pt>
              <c:pt idx="6">
                <c:v>-0.65428338872999992</c:v>
              </c:pt>
              <c:pt idx="7">
                <c:v>-1.0339322207999999</c:v>
              </c:pt>
              <c:pt idx="8">
                <c:v>-0.86651008506000005</c:v>
              </c:pt>
              <c:pt idx="9">
                <c:v>-0.63819527269999987</c:v>
              </c:pt>
              <c:pt idx="10">
                <c:v>-9.3213247800000065E-2</c:v>
              </c:pt>
              <c:pt idx="11">
                <c:v>-0.45451276640000021</c:v>
              </c:pt>
              <c:pt idx="12">
                <c:v>-0.42986241310000017</c:v>
              </c:pt>
              <c:pt idx="13">
                <c:v>-0.22369325435999998</c:v>
              </c:pt>
              <c:pt idx="14">
                <c:v>-0.3829013087</c:v>
              </c:pt>
              <c:pt idx="15">
                <c:v>-0.2380445483000001</c:v>
              </c:pt>
              <c:pt idx="16">
                <c:v>-0.36145322910000011</c:v>
              </c:pt>
              <c:pt idx="17">
                <c:v>-0.12959511979999999</c:v>
              </c:pt>
              <c:pt idx="18">
                <c:v>-7.0697484300000002E-2</c:v>
              </c:pt>
              <c:pt idx="19">
                <c:v>-0.2547072575999999</c:v>
              </c:pt>
              <c:pt idx="20">
                <c:v>-0.28612567494999996</c:v>
              </c:pt>
              <c:pt idx="21">
                <c:v>-0.15350443789999996</c:v>
              </c:pt>
              <c:pt idx="22">
                <c:v>-0.21398984030000007</c:v>
              </c:pt>
              <c:pt idx="23">
                <c:v>-0.26863730860000001</c:v>
              </c:pt>
              <c:pt idx="24">
                <c:v>-0.23649853869999998</c:v>
              </c:pt>
              <c:pt idx="25">
                <c:v>-9.5105436299999929E-2</c:v>
              </c:pt>
              <c:pt idx="26">
                <c:v>-5.1975534099999998E-2</c:v>
              </c:pt>
              <c:pt idx="27">
                <c:v>-0.15174616579999997</c:v>
              </c:pt>
              <c:pt idx="28">
                <c:v>-0.21566227150000011</c:v>
              </c:pt>
              <c:pt idx="29">
                <c:v>7.0218563999999151E-4</c:v>
              </c:pt>
            </c:numLit>
          </c:val>
          <c:extLst>
            <c:ext xmlns:c16="http://schemas.microsoft.com/office/drawing/2014/chart" uri="{C3380CC4-5D6E-409C-BE32-E72D297353CC}">
              <c16:uniqueId val="{00000007-565F-4ACB-90FD-9FD9CAE81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40592496"/>
        <c:axId val="-940589776"/>
      </c:barChart>
      <c:catAx>
        <c:axId val="-94059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940589776"/>
        <c:crosses val="autoZero"/>
        <c:auto val="1"/>
        <c:lblAlgn val="ctr"/>
        <c:lblOffset val="100"/>
        <c:noMultiLvlLbl val="0"/>
      </c:catAx>
      <c:valAx>
        <c:axId val="-94058977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94059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2.2639387879289452</c:v>
              </c:pt>
              <c:pt idx="1">
                <c:v>2.1409228481751832</c:v>
              </c:pt>
              <c:pt idx="2">
                <c:v>0.50038558486647844</c:v>
              </c:pt>
              <c:pt idx="3">
                <c:v>-5.33111983910851</c:v>
              </c:pt>
              <c:pt idx="4">
                <c:v>-11.731176582788464</c:v>
              </c:pt>
              <c:pt idx="5">
                <c:v>-13.345453558430847</c:v>
              </c:pt>
              <c:pt idx="6">
                <c:v>-12.219363263998673</c:v>
              </c:pt>
              <c:pt idx="7">
                <c:v>-21.138289530039856</c:v>
              </c:pt>
              <c:pt idx="8">
                <c:v>-20.602009136992024</c:v>
              </c:pt>
              <c:pt idx="9">
                <c:v>30.805007595681218</c:v>
              </c:pt>
              <c:pt idx="10">
                <c:v>31.071994271872541</c:v>
              </c:pt>
              <c:pt idx="11">
                <c:v>68.744889338617895</c:v>
              </c:pt>
              <c:pt idx="12">
                <c:v>73.978690553776005</c:v>
              </c:pt>
              <c:pt idx="13">
                <c:v>65.011152327450191</c:v>
              </c:pt>
              <c:pt idx="14">
                <c:v>47.217573507740781</c:v>
              </c:pt>
              <c:pt idx="15">
                <c:v>58.073011819777548</c:v>
              </c:pt>
              <c:pt idx="16">
                <c:v>1.4386036364621759</c:v>
              </c:pt>
              <c:pt idx="17">
                <c:v>-42.124658441641714</c:v>
              </c:pt>
              <c:pt idx="18">
                <c:v>-14.850407228520908</c:v>
              </c:pt>
              <c:pt idx="19">
                <c:v>-88.144360812126706</c:v>
              </c:pt>
              <c:pt idx="20">
                <c:v>-101.22438059631168</c:v>
              </c:pt>
              <c:pt idx="21">
                <c:v>-89.088285360036025</c:v>
              </c:pt>
              <c:pt idx="22">
                <c:v>-89.633549924296858</c:v>
              </c:pt>
              <c:pt idx="23">
                <c:v>-93.424221069720716</c:v>
              </c:pt>
              <c:pt idx="24">
                <c:v>-97.115793962521366</c:v>
              </c:pt>
              <c:pt idx="25">
                <c:v>-90.135531736416851</c:v>
              </c:pt>
              <c:pt idx="26">
                <c:v>-75.734022646325229</c:v>
              </c:pt>
              <c:pt idx="27">
                <c:v>-79.506384813816339</c:v>
              </c:pt>
              <c:pt idx="28">
                <c:v>-66.381268629647138</c:v>
              </c:pt>
              <c:pt idx="29">
                <c:v>-59.24141443984945</c:v>
              </c:pt>
            </c:numLit>
          </c:val>
          <c:extLst>
            <c:ext xmlns:c16="http://schemas.microsoft.com/office/drawing/2014/chart" uri="{C3380CC4-5D6E-409C-BE32-E72D297353CC}">
              <c16:uniqueId val="{00000000-96B4-4B19-A294-757F64191619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1.4855756881854099</c:v>
              </c:pt>
              <c:pt idx="1">
                <c:v>1.402914994453436</c:v>
              </c:pt>
              <c:pt idx="2">
                <c:v>1.3160561608068857</c:v>
              </c:pt>
              <c:pt idx="3">
                <c:v>-0.53933652779134178</c:v>
              </c:pt>
              <c:pt idx="4">
                <c:v>-1.8391393779333356</c:v>
              </c:pt>
              <c:pt idx="5">
                <c:v>-6.7410059032818097</c:v>
              </c:pt>
              <c:pt idx="6">
                <c:v>-3.3140508636821835</c:v>
              </c:pt>
              <c:pt idx="7">
                <c:v>-2.282951454533162</c:v>
              </c:pt>
              <c:pt idx="8">
                <c:v>3.7730788168188099</c:v>
              </c:pt>
              <c:pt idx="9">
                <c:v>5.5518827747390844</c:v>
              </c:pt>
              <c:pt idx="10">
                <c:v>3.3772482869793237</c:v>
              </c:pt>
              <c:pt idx="11">
                <c:v>7.6501711437001632</c:v>
              </c:pt>
              <c:pt idx="12">
                <c:v>10.045114300507237</c:v>
              </c:pt>
              <c:pt idx="13">
                <c:v>7.5187617335756727</c:v>
              </c:pt>
              <c:pt idx="14">
                <c:v>3.5582968624911473</c:v>
              </c:pt>
              <c:pt idx="15">
                <c:v>6.6065316617734879</c:v>
              </c:pt>
              <c:pt idx="16">
                <c:v>-7.163715320410347</c:v>
              </c:pt>
              <c:pt idx="17">
                <c:v>-11.1130442118357</c:v>
              </c:pt>
              <c:pt idx="18">
                <c:v>-2.7992788263334205</c:v>
              </c:pt>
              <c:pt idx="19">
                <c:v>-32.441650533060624</c:v>
              </c:pt>
              <c:pt idx="20">
                <c:v>-35.970688161609928</c:v>
              </c:pt>
              <c:pt idx="21">
                <c:v>-32.005132647532491</c:v>
              </c:pt>
              <c:pt idx="22">
                <c:v>-32.354999251433526</c:v>
              </c:pt>
              <c:pt idx="23">
                <c:v>-33.43730386957003</c:v>
              </c:pt>
              <c:pt idx="24">
                <c:v>-33.853503445423485</c:v>
              </c:pt>
              <c:pt idx="25">
                <c:v>-31.625813280046373</c:v>
              </c:pt>
              <c:pt idx="26">
                <c:v>-26.806753141097658</c:v>
              </c:pt>
              <c:pt idx="27">
                <c:v>-27.472143618781274</c:v>
              </c:pt>
              <c:pt idx="28">
                <c:v>-22.574390403141081</c:v>
              </c:pt>
              <c:pt idx="29">
                <c:v>-20.358972908519661</c:v>
              </c:pt>
            </c:numLit>
          </c:val>
          <c:extLst>
            <c:ext xmlns:c16="http://schemas.microsoft.com/office/drawing/2014/chart" uri="{C3380CC4-5D6E-409C-BE32-E72D297353CC}">
              <c16:uniqueId val="{00000001-96B4-4B19-A294-757F64191619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0.74096630465783164</c:v>
              </c:pt>
              <c:pt idx="1">
                <c:v>1.7078618326136166</c:v>
              </c:pt>
              <c:pt idx="2">
                <c:v>6.0229101288241509</c:v>
              </c:pt>
              <c:pt idx="3">
                <c:v>7.2053036691422676</c:v>
              </c:pt>
              <c:pt idx="4">
                <c:v>9.4633993357560939</c:v>
              </c:pt>
              <c:pt idx="5">
                <c:v>-9.0290061339228487</c:v>
              </c:pt>
              <c:pt idx="6">
                <c:v>-6.7836468403947947</c:v>
              </c:pt>
              <c:pt idx="7">
                <c:v>31.419036141467132</c:v>
              </c:pt>
              <c:pt idx="8">
                <c:v>68.584797737760709</c:v>
              </c:pt>
              <c:pt idx="9">
                <c:v>80.691453692558298</c:v>
              </c:pt>
              <c:pt idx="10">
                <c:v>33.798469611202108</c:v>
              </c:pt>
              <c:pt idx="11">
                <c:v>63.809442145834964</c:v>
              </c:pt>
              <c:pt idx="12">
                <c:v>37.353705350971723</c:v>
              </c:pt>
              <c:pt idx="13">
                <c:v>66.544229274155214</c:v>
              </c:pt>
              <c:pt idx="14">
                <c:v>12.499400281885073</c:v>
              </c:pt>
              <c:pt idx="15">
                <c:v>127.08363760195653</c:v>
              </c:pt>
              <c:pt idx="16">
                <c:v>172.79745296088572</c:v>
              </c:pt>
              <c:pt idx="17">
                <c:v>191.74768664936005</c:v>
              </c:pt>
              <c:pt idx="18">
                <c:v>179.96711219844747</c:v>
              </c:pt>
              <c:pt idx="19">
                <c:v>261.66872143927503</c:v>
              </c:pt>
              <c:pt idx="20">
                <c:v>285.94720126040488</c:v>
              </c:pt>
              <c:pt idx="21">
                <c:v>293.04849408545556</c:v>
              </c:pt>
              <c:pt idx="22">
                <c:v>306.17196539144686</c:v>
              </c:pt>
              <c:pt idx="23">
                <c:v>303.72604377138032</c:v>
              </c:pt>
              <c:pt idx="24">
                <c:v>289.36538574179235</c:v>
              </c:pt>
              <c:pt idx="25">
                <c:v>258.74767422527043</c:v>
              </c:pt>
              <c:pt idx="26">
                <c:v>240.5988703728051</c:v>
              </c:pt>
              <c:pt idx="27">
                <c:v>208.35476429733421</c:v>
              </c:pt>
              <c:pt idx="28">
                <c:v>191.2279108035932</c:v>
              </c:pt>
              <c:pt idx="29">
                <c:v>203.48778031152756</c:v>
              </c:pt>
            </c:numLit>
          </c:val>
          <c:extLst>
            <c:ext xmlns:c16="http://schemas.microsoft.com/office/drawing/2014/chart" uri="{C3380CC4-5D6E-409C-BE32-E72D297353CC}">
              <c16:uniqueId val="{00000002-96B4-4B19-A294-757F64191619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-0.27612221819344995</c:v>
              </c:pt>
              <c:pt idx="1">
                <c:v>8.6767834876695815E-2</c:v>
              </c:pt>
              <c:pt idx="2">
                <c:v>-6.3564443307654983E-2</c:v>
              </c:pt>
              <c:pt idx="3">
                <c:v>0.6549995004709217</c:v>
              </c:pt>
              <c:pt idx="4">
                <c:v>0.92674028844101031</c:v>
              </c:pt>
              <c:pt idx="5">
                <c:v>2.5504461456080207</c:v>
              </c:pt>
              <c:pt idx="6">
                <c:v>3.0295837523659657</c:v>
              </c:pt>
              <c:pt idx="7">
                <c:v>7.822171521902419</c:v>
              </c:pt>
              <c:pt idx="8">
                <c:v>7.8710855028732567</c:v>
              </c:pt>
              <c:pt idx="9">
                <c:v>9.1942346122375511</c:v>
              </c:pt>
              <c:pt idx="10">
                <c:v>5.511650718939336</c:v>
              </c:pt>
              <c:pt idx="11">
                <c:v>7.1015094348877028</c:v>
              </c:pt>
              <c:pt idx="12">
                <c:v>4.7947002833567467</c:v>
              </c:pt>
              <c:pt idx="13">
                <c:v>5.0270156312708423</c:v>
              </c:pt>
              <c:pt idx="14">
                <c:v>2.3258671710123053</c:v>
              </c:pt>
              <c:pt idx="15">
                <c:v>3.1199042477643388</c:v>
              </c:pt>
              <c:pt idx="16">
                <c:v>7.0671408889894565</c:v>
              </c:pt>
              <c:pt idx="17">
                <c:v>12.870831920261935</c:v>
              </c:pt>
              <c:pt idx="18">
                <c:v>12.185934330517455</c:v>
              </c:pt>
              <c:pt idx="19">
                <c:v>18.789386099257229</c:v>
              </c:pt>
              <c:pt idx="20">
                <c:v>19.145823434838576</c:v>
              </c:pt>
              <c:pt idx="21">
                <c:v>16.896281265980463</c:v>
              </c:pt>
              <c:pt idx="22">
                <c:v>17.269653423806062</c:v>
              </c:pt>
              <c:pt idx="23">
                <c:v>16.212660547793746</c:v>
              </c:pt>
              <c:pt idx="24">
                <c:v>17.090060595185889</c:v>
              </c:pt>
              <c:pt idx="25">
                <c:v>16.250503162630025</c:v>
              </c:pt>
              <c:pt idx="26">
                <c:v>14.450066774250899</c:v>
              </c:pt>
              <c:pt idx="27">
                <c:v>14.553443076230508</c:v>
              </c:pt>
              <c:pt idx="28">
                <c:v>12.112204776288593</c:v>
              </c:pt>
              <c:pt idx="29">
                <c:v>10.255026193501209</c:v>
              </c:pt>
            </c:numLit>
          </c:val>
          <c:extLst>
            <c:ext xmlns:c16="http://schemas.microsoft.com/office/drawing/2014/chart" uri="{C3380CC4-5D6E-409C-BE32-E72D297353CC}">
              <c16:uniqueId val="{00000003-96B4-4B19-A294-757F64191619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1.1945595847889555E-3</c:v>
              </c:pt>
              <c:pt idx="1">
                <c:v>1.2602335049713091E-3</c:v>
              </c:pt>
              <c:pt idx="2">
                <c:v>-1.2270896703041205</c:v>
              </c:pt>
              <c:pt idx="3">
                <c:v>-1.1616158835392187</c:v>
              </c:pt>
              <c:pt idx="4">
                <c:v>-1.0937029516645478</c:v>
              </c:pt>
              <c:pt idx="5">
                <c:v>-1.0326421116609596</c:v>
              </c:pt>
              <c:pt idx="6">
                <c:v>-0.9748523771142692</c:v>
              </c:pt>
              <c:pt idx="7">
                <c:v>-0.92286144411623816</c:v>
              </c:pt>
              <c:pt idx="8">
                <c:v>-0.8686906238042571</c:v>
              </c:pt>
              <c:pt idx="9">
                <c:v>5.2049931581209528</c:v>
              </c:pt>
              <c:pt idx="10">
                <c:v>4.915049182772055</c:v>
              </c:pt>
              <c:pt idx="11">
                <c:v>18.020457052465275</c:v>
              </c:pt>
              <c:pt idx="12">
                <c:v>21.059229467537207</c:v>
              </c:pt>
              <c:pt idx="13">
                <c:v>20.206755659895336</c:v>
              </c:pt>
              <c:pt idx="14">
                <c:v>19.518314390108998</c:v>
              </c:pt>
              <c:pt idx="15">
                <c:v>25.57256108994153</c:v>
              </c:pt>
              <c:pt idx="16">
                <c:v>21.395178312913401</c:v>
              </c:pt>
              <c:pt idx="17">
                <c:v>15.757838652279389</c:v>
              </c:pt>
              <c:pt idx="18">
                <c:v>17.271795456016349</c:v>
              </c:pt>
              <c:pt idx="19">
                <c:v>2.9237244338656865</c:v>
              </c:pt>
              <c:pt idx="20">
                <c:v>-2.6548150212764483</c:v>
              </c:pt>
              <c:pt idx="21">
                <c:v>0.62818569860698403</c:v>
              </c:pt>
              <c:pt idx="22">
                <c:v>-3.6904255555851364</c:v>
              </c:pt>
              <c:pt idx="23">
                <c:v>-7.0768374157421761</c:v>
              </c:pt>
              <c:pt idx="24">
                <c:v>-7.5399064035105425</c:v>
              </c:pt>
              <c:pt idx="25">
                <c:v>-7.3260372860085283</c:v>
              </c:pt>
              <c:pt idx="26">
                <c:v>-3.9965406419015608</c:v>
              </c:pt>
              <c:pt idx="27">
                <c:v>-4.2318590885092533</c:v>
              </c:pt>
              <c:pt idx="28">
                <c:v>-0.15656335419495804</c:v>
              </c:pt>
              <c:pt idx="29">
                <c:v>0.90530520329286901</c:v>
              </c:pt>
            </c:numLit>
          </c:val>
          <c:extLst>
            <c:ext xmlns:c16="http://schemas.microsoft.com/office/drawing/2014/chart" uri="{C3380CC4-5D6E-409C-BE32-E72D297353CC}">
              <c16:uniqueId val="{00000004-96B4-4B19-A294-757F64191619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5.2143235931999977E-3</c:v>
              </c:pt>
              <c:pt idx="1">
                <c:v>5.2198469473399983E-3</c:v>
              </c:pt>
              <c:pt idx="2">
                <c:v>7.3506170253423306</c:v>
              </c:pt>
              <c:pt idx="3">
                <c:v>3.0161068030145284</c:v>
              </c:pt>
              <c:pt idx="4">
                <c:v>8.1917332927959663E-2</c:v>
              </c:pt>
              <c:pt idx="5">
                <c:v>-4.3574793168898367</c:v>
              </c:pt>
              <c:pt idx="6">
                <c:v>0.82909726043871146</c:v>
              </c:pt>
              <c:pt idx="7">
                <c:v>-4.9051350596800002E-3</c:v>
              </c:pt>
              <c:pt idx="8">
                <c:v>4.9338901972260006E-2</c:v>
              </c:pt>
              <c:pt idx="9">
                <c:v>2.2535431451719996E-2</c:v>
              </c:pt>
              <c:pt idx="10">
                <c:v>1.2021802549101399</c:v>
              </c:pt>
              <c:pt idx="11">
                <c:v>-0.61579095851699606</c:v>
              </c:pt>
              <c:pt idx="12">
                <c:v>3.7031516792399993E-3</c:v>
              </c:pt>
              <c:pt idx="13">
                <c:v>3.2819353193462142</c:v>
              </c:pt>
              <c:pt idx="14">
                <c:v>2.8589417655108411</c:v>
              </c:pt>
              <c:pt idx="15">
                <c:v>-1.0800999761405494</c:v>
              </c:pt>
              <c:pt idx="16">
                <c:v>5.2818519623299993E-3</c:v>
              </c:pt>
              <c:pt idx="17">
                <c:v>7.5916250901277298</c:v>
              </c:pt>
              <c:pt idx="18">
                <c:v>4.8446245529251204</c:v>
              </c:pt>
              <c:pt idx="19">
                <c:v>-0.3497976259482023</c:v>
              </c:pt>
              <c:pt idx="20">
                <c:v>-0.49655341305251</c:v>
              </c:pt>
              <c:pt idx="21">
                <c:v>-0.48294034101669681</c:v>
              </c:pt>
              <c:pt idx="22">
                <c:v>0.11048537230681887</c:v>
              </c:pt>
              <c:pt idx="23">
                <c:v>1.6777323680859269E-2</c:v>
              </c:pt>
              <c:pt idx="24">
                <c:v>1.1290326045288346E-2</c:v>
              </c:pt>
              <c:pt idx="25">
                <c:v>-7.4949014603539421E-2</c:v>
              </c:pt>
              <c:pt idx="26">
                <c:v>-2.0352458841409571E-2</c:v>
              </c:pt>
              <c:pt idx="27">
                <c:v>0.32188519743730737</c:v>
              </c:pt>
              <c:pt idx="28">
                <c:v>5.5594520683950321E-2</c:v>
              </c:pt>
              <c:pt idx="29">
                <c:v>0.90800810352110872</c:v>
              </c:pt>
            </c:numLit>
          </c:val>
          <c:extLst>
            <c:ext xmlns:c16="http://schemas.microsoft.com/office/drawing/2014/chart" uri="{C3380CC4-5D6E-409C-BE32-E72D297353CC}">
              <c16:uniqueId val="{00000005-96B4-4B19-A294-757F64191619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5.7220578425949569</c:v>
              </c:pt>
              <c:pt idx="1">
                <c:v>2.6409185791643244E-5</c:v>
              </c:pt>
              <c:pt idx="2">
                <c:v>9.3015655998100475E-6</c:v>
              </c:pt>
              <c:pt idx="3">
                <c:v>2.1274627926131346E-6</c:v>
              </c:pt>
              <c:pt idx="4">
                <c:v>-0.80900269898230093</c:v>
              </c:pt>
              <c:pt idx="5">
                <c:v>2.878186358060157</c:v>
              </c:pt>
              <c:pt idx="6">
                <c:v>-1.4263716006261404</c:v>
              </c:pt>
              <c:pt idx="7">
                <c:v>-1.368240077832457</c:v>
              </c:pt>
              <c:pt idx="8">
                <c:v>-1.3131627069220122</c:v>
              </c:pt>
              <c:pt idx="9">
                <c:v>0.27295907198393327</c:v>
              </c:pt>
              <c:pt idx="10">
                <c:v>1.3698156737629018E-6</c:v>
              </c:pt>
              <c:pt idx="11">
                <c:v>-3.4198669799755055E-2</c:v>
              </c:pt>
              <c:pt idx="12">
                <c:v>-1.4114037967598403</c:v>
              </c:pt>
              <c:pt idx="13">
                <c:v>2.3452254505241675E-6</c:v>
              </c:pt>
              <c:pt idx="14">
                <c:v>1.1513930640046762E-6</c:v>
              </c:pt>
              <c:pt idx="15">
                <c:v>-0.79365722775213587</c:v>
              </c:pt>
              <c:pt idx="16">
                <c:v>-0.82222276765382074</c:v>
              </c:pt>
              <c:pt idx="17">
                <c:v>2.0824627771196428E-7</c:v>
              </c:pt>
              <c:pt idx="18">
                <c:v>1.8703068754696253E-7</c:v>
              </c:pt>
              <c:pt idx="19">
                <c:v>1.7032931426633645E-7</c:v>
              </c:pt>
              <c:pt idx="20">
                <c:v>9.2876806087512646E-7</c:v>
              </c:pt>
              <c:pt idx="21">
                <c:v>7.465412440850407E-7</c:v>
              </c:pt>
              <c:pt idx="22">
                <c:v>1.3396699098398726E-7</c:v>
              </c:pt>
              <c:pt idx="23">
                <c:v>4.9424874183955085E-7</c:v>
              </c:pt>
              <c:pt idx="24">
                <c:v>4.8225447172162675E-5</c:v>
              </c:pt>
              <c:pt idx="25">
                <c:v>3.2770884902179947E-7</c:v>
              </c:pt>
              <c:pt idx="26">
                <c:v>2.6878980426915747E-7</c:v>
              </c:pt>
              <c:pt idx="27">
                <c:v>1.1288811945876576E-7</c:v>
              </c:pt>
              <c:pt idx="28">
                <c:v>4.0119119038281329E-7</c:v>
              </c:pt>
              <c:pt idx="29">
                <c:v>3.0706900604753555E-7</c:v>
              </c:pt>
            </c:numLit>
          </c:val>
          <c:extLst>
            <c:ext xmlns:c16="http://schemas.microsoft.com/office/drawing/2014/chart" uri="{C3380CC4-5D6E-409C-BE32-E72D297353CC}">
              <c16:uniqueId val="{00000006-96B4-4B19-A294-757F64191619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2.8804798062550041E-2</c:v>
              </c:pt>
              <c:pt idx="1">
                <c:v>2.955266078671992E-2</c:v>
              </c:pt>
              <c:pt idx="2">
                <c:v>4.6518918791720099E-2</c:v>
              </c:pt>
              <c:pt idx="3">
                <c:v>-1.2057427045000013E-2</c:v>
              </c:pt>
              <c:pt idx="4">
                <c:v>-1.2205881223500026E-2</c:v>
              </c:pt>
              <c:pt idx="5">
                <c:v>-8.0834941949999989E-2</c:v>
              </c:pt>
              <c:pt idx="6">
                <c:v>-0.14606573260499989</c:v>
              </c:pt>
              <c:pt idx="7">
                <c:v>-0.55169630113000001</c:v>
              </c:pt>
              <c:pt idx="8">
                <c:v>-0.63812351130599998</c:v>
              </c:pt>
              <c:pt idx="9">
                <c:v>-0.40028546459400005</c:v>
              </c:pt>
              <c:pt idx="10">
                <c:v>-0.56264656087999998</c:v>
              </c:pt>
              <c:pt idx="11">
                <c:v>-0.27848643990700001</c:v>
              </c:pt>
              <c:pt idx="12">
                <c:v>-0.32924487461499996</c:v>
              </c:pt>
              <c:pt idx="13">
                <c:v>-0.38685552928599998</c:v>
              </c:pt>
              <c:pt idx="14">
                <c:v>-0.45369835869999997</c:v>
              </c:pt>
              <c:pt idx="15">
                <c:v>-0.22846074249999998</c:v>
              </c:pt>
              <c:pt idx="16">
                <c:v>-0.33699178300000004</c:v>
              </c:pt>
              <c:pt idx="17">
                <c:v>-0.13280092890000006</c:v>
              </c:pt>
              <c:pt idx="18">
                <c:v>-0.11922751659999997</c:v>
              </c:pt>
              <c:pt idx="19">
                <c:v>-0.25320054019999993</c:v>
              </c:pt>
              <c:pt idx="20">
                <c:v>-0.28165903339999998</c:v>
              </c:pt>
              <c:pt idx="21">
                <c:v>-0.16047340430000001</c:v>
              </c:pt>
              <c:pt idx="22">
                <c:v>-0.1771630374</c:v>
              </c:pt>
              <c:pt idx="23">
                <c:v>-0.20187405300000003</c:v>
              </c:pt>
              <c:pt idx="24">
                <c:v>-0.1827473222999999</c:v>
              </c:pt>
              <c:pt idx="25">
                <c:v>-5.4641351500000018E-2</c:v>
              </c:pt>
              <c:pt idx="26">
                <c:v>-1.5429000599999937E-2</c:v>
              </c:pt>
              <c:pt idx="27">
                <c:v>-0.11511348919999997</c:v>
              </c:pt>
              <c:pt idx="28">
                <c:v>-0.21536126899999991</c:v>
              </c:pt>
              <c:pt idx="29">
                <c:v>-2.3876796409999984E-2</c:v>
              </c:pt>
            </c:numLit>
          </c:val>
          <c:extLst>
            <c:ext xmlns:c16="http://schemas.microsoft.com/office/drawing/2014/chart" uri="{C3380CC4-5D6E-409C-BE32-E72D297353CC}">
              <c16:uniqueId val="{00000007-96B4-4B19-A294-757F64191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4719488"/>
        <c:axId val="1216171968"/>
      </c:barChart>
      <c:catAx>
        <c:axId val="12147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6171968"/>
        <c:crosses val="autoZero"/>
        <c:auto val="1"/>
        <c:lblAlgn val="ctr"/>
        <c:lblOffset val="100"/>
        <c:noMultiLvlLbl val="0"/>
      </c:catAx>
      <c:valAx>
        <c:axId val="121617196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471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2.6003670530168301E-2</c:v>
              </c:pt>
              <c:pt idx="1">
                <c:v>2.5444517693966263E-2</c:v>
              </c:pt>
              <c:pt idx="2">
                <c:v>-6.0801646059321683</c:v>
              </c:pt>
              <c:pt idx="3">
                <c:v>-5.7538739479838483</c:v>
              </c:pt>
              <c:pt idx="4">
                <c:v>-11.787377725838553</c:v>
              </c:pt>
              <c:pt idx="5">
                <c:v>-19.860950372560609</c:v>
              </c:pt>
              <c:pt idx="6">
                <c:v>-16.984908551214858</c:v>
              </c:pt>
              <c:pt idx="7">
                <c:v>14.270026883199932</c:v>
              </c:pt>
              <c:pt idx="8">
                <c:v>7.564703875892036</c:v>
              </c:pt>
              <c:pt idx="9">
                <c:v>15.31073127932558</c:v>
              </c:pt>
              <c:pt idx="10">
                <c:v>53.847463759114248</c:v>
              </c:pt>
              <c:pt idx="11">
                <c:v>64.755039239440123</c:v>
              </c:pt>
              <c:pt idx="12">
                <c:v>11.641970645710785</c:v>
              </c:pt>
              <c:pt idx="13">
                <c:v>56.512551631273482</c:v>
              </c:pt>
              <c:pt idx="14">
                <c:v>78.300777111077991</c:v>
              </c:pt>
              <c:pt idx="15">
                <c:v>97.810464531547268</c:v>
              </c:pt>
              <c:pt idx="16">
                <c:v>53.321668132117793</c:v>
              </c:pt>
              <c:pt idx="17">
                <c:v>48.516940217613637</c:v>
              </c:pt>
              <c:pt idx="18">
                <c:v>43.312765857904651</c:v>
              </c:pt>
              <c:pt idx="19">
                <c:v>26.749066836707925</c:v>
              </c:pt>
              <c:pt idx="20">
                <c:v>28.776254249928797</c:v>
              </c:pt>
              <c:pt idx="21">
                <c:v>30.135083153906862</c:v>
              </c:pt>
              <c:pt idx="22">
                <c:v>20.686748651128482</c:v>
              </c:pt>
              <c:pt idx="23">
                <c:v>-38.322845470951052</c:v>
              </c:pt>
              <c:pt idx="24">
                <c:v>-43.011111931464711</c:v>
              </c:pt>
              <c:pt idx="25">
                <c:v>-42.194096333060543</c:v>
              </c:pt>
              <c:pt idx="26">
                <c:v>-36.42330933559083</c:v>
              </c:pt>
              <c:pt idx="27">
                <c:v>-40.635162848436948</c:v>
              </c:pt>
              <c:pt idx="28">
                <c:v>-39.355711798401217</c:v>
              </c:pt>
              <c:pt idx="29">
                <c:v>-33.804398752987709</c:v>
              </c:pt>
            </c:numLit>
          </c:val>
          <c:extLst>
            <c:ext xmlns:c16="http://schemas.microsoft.com/office/drawing/2014/chart" uri="{C3380CC4-5D6E-409C-BE32-E72D297353CC}">
              <c16:uniqueId val="{00000000-B5D6-4930-9F5C-0D0DC49634AD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3.3877678411672463</c:v>
              </c:pt>
              <c:pt idx="1">
                <c:v>3.1982705979218196</c:v>
              </c:pt>
              <c:pt idx="2">
                <c:v>1.6687772509611563</c:v>
              </c:pt>
              <c:pt idx="3">
                <c:v>2.2227120631188342</c:v>
              </c:pt>
              <c:pt idx="4">
                <c:v>0.33714031306658754</c:v>
              </c:pt>
              <c:pt idx="5">
                <c:v>-5.6698588873748648</c:v>
              </c:pt>
              <c:pt idx="6">
                <c:v>-0.25684120948845646</c:v>
              </c:pt>
              <c:pt idx="7">
                <c:v>8.9107519853812747</c:v>
              </c:pt>
              <c:pt idx="8">
                <c:v>-6.5191465986062695</c:v>
              </c:pt>
              <c:pt idx="9">
                <c:v>5.2165879447756183</c:v>
              </c:pt>
              <c:pt idx="10">
                <c:v>7.6102159745572919</c:v>
              </c:pt>
              <c:pt idx="11">
                <c:v>13.681066301595568</c:v>
              </c:pt>
              <c:pt idx="12">
                <c:v>0.58058184487939002</c:v>
              </c:pt>
              <c:pt idx="13">
                <c:v>12.059799529884131</c:v>
              </c:pt>
              <c:pt idx="14">
                <c:v>13.896884034360156</c:v>
              </c:pt>
              <c:pt idx="15">
                <c:v>16.229775672903031</c:v>
              </c:pt>
              <c:pt idx="16">
                <c:v>4.8013871841992852</c:v>
              </c:pt>
              <c:pt idx="17">
                <c:v>3.9961914915233478</c:v>
              </c:pt>
              <c:pt idx="18">
                <c:v>3.3912865110315238</c:v>
              </c:pt>
              <c:pt idx="19">
                <c:v>-4.9658792042196751</c:v>
              </c:pt>
              <c:pt idx="20">
                <c:v>-3.5029042082256865</c:v>
              </c:pt>
              <c:pt idx="21">
                <c:v>-2.1342271390523706</c:v>
              </c:pt>
              <c:pt idx="22">
                <c:v>-4.5281066477268723</c:v>
              </c:pt>
              <c:pt idx="23">
                <c:v>-21.604626697177991</c:v>
              </c:pt>
              <c:pt idx="24">
                <c:v>-22.394809603785859</c:v>
              </c:pt>
              <c:pt idx="25">
                <c:v>-21.248789857545034</c:v>
              </c:pt>
              <c:pt idx="26">
                <c:v>-19.729756492160504</c:v>
              </c:pt>
              <c:pt idx="27">
                <c:v>-19.728688293238349</c:v>
              </c:pt>
              <c:pt idx="28">
                <c:v>-18.870672288248329</c:v>
              </c:pt>
              <c:pt idx="29">
                <c:v>-17.229856119316764</c:v>
              </c:pt>
            </c:numLit>
          </c:val>
          <c:extLst>
            <c:ext xmlns:c16="http://schemas.microsoft.com/office/drawing/2014/chart" uri="{C3380CC4-5D6E-409C-BE32-E72D297353CC}">
              <c16:uniqueId val="{00000001-B5D6-4930-9F5C-0D0DC49634AD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10.452731077802582</c:v>
              </c:pt>
              <c:pt idx="1">
                <c:v>-1.94960464843507</c:v>
              </c:pt>
              <c:pt idx="2">
                <c:v>6.528163977442091</c:v>
              </c:pt>
              <c:pt idx="3">
                <c:v>9.3469033012793261</c:v>
              </c:pt>
              <c:pt idx="4">
                <c:v>9.8524457522912599</c:v>
              </c:pt>
              <c:pt idx="5">
                <c:v>-31.651440470612215</c:v>
              </c:pt>
              <c:pt idx="6">
                <c:v>-48.65148922048138</c:v>
              </c:pt>
              <c:pt idx="7">
                <c:v>14.971102411918309</c:v>
              </c:pt>
              <c:pt idx="8">
                <c:v>-19.190762878379701</c:v>
              </c:pt>
              <c:pt idx="9">
                <c:v>108.16915958019672</c:v>
              </c:pt>
              <c:pt idx="10">
                <c:v>-17.631741597357177</c:v>
              </c:pt>
              <c:pt idx="11">
                <c:v>58.76602778804704</c:v>
              </c:pt>
              <c:pt idx="12">
                <c:v>62.291015268138835</c:v>
              </c:pt>
              <c:pt idx="13">
                <c:v>60.169732747294347</c:v>
              </c:pt>
              <c:pt idx="14">
                <c:v>24.90436055354121</c:v>
              </c:pt>
              <c:pt idx="15">
                <c:v>101.44307806784616</c:v>
              </c:pt>
              <c:pt idx="16">
                <c:v>137.76923830798796</c:v>
              </c:pt>
              <c:pt idx="17">
                <c:v>78.692646609626422</c:v>
              </c:pt>
              <c:pt idx="18">
                <c:v>89.932648860951304</c:v>
              </c:pt>
              <c:pt idx="19">
                <c:v>91.641662726952859</c:v>
              </c:pt>
              <c:pt idx="20">
                <c:v>101.80964808304782</c:v>
              </c:pt>
              <c:pt idx="21">
                <c:v>140.33308768930249</c:v>
              </c:pt>
              <c:pt idx="22">
                <c:v>112.04530541557364</c:v>
              </c:pt>
              <c:pt idx="23">
                <c:v>214.27558469040378</c:v>
              </c:pt>
              <c:pt idx="24">
                <c:v>194.79130561364116</c:v>
              </c:pt>
              <c:pt idx="25">
                <c:v>172.08134348034685</c:v>
              </c:pt>
              <c:pt idx="26">
                <c:v>188.14173990348587</c:v>
              </c:pt>
              <c:pt idx="27">
                <c:v>132.35202560701214</c:v>
              </c:pt>
              <c:pt idx="28">
                <c:v>152.48878955584507</c:v>
              </c:pt>
              <c:pt idx="29">
                <c:v>171.40136007536341</c:v>
              </c:pt>
            </c:numLit>
          </c:val>
          <c:extLst>
            <c:ext xmlns:c16="http://schemas.microsoft.com/office/drawing/2014/chart" uri="{C3380CC4-5D6E-409C-BE32-E72D297353CC}">
              <c16:uniqueId val="{00000002-B5D6-4930-9F5C-0D0DC49634AD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-0.7457811500094067</c:v>
              </c:pt>
              <c:pt idx="1">
                <c:v>0.38833210767108994</c:v>
              </c:pt>
              <c:pt idx="2">
                <c:v>0.39712816231974557</c:v>
              </c:pt>
              <c:pt idx="3">
                <c:v>8.2587298335283776E-2</c:v>
              </c:pt>
              <c:pt idx="4">
                <c:v>0.74272842696257158</c:v>
              </c:pt>
              <c:pt idx="5">
                <c:v>9.002258247658915</c:v>
              </c:pt>
              <c:pt idx="6">
                <c:v>10.691434757144407</c:v>
              </c:pt>
              <c:pt idx="7">
                <c:v>0.6901102496913154</c:v>
              </c:pt>
              <c:pt idx="8">
                <c:v>9.9264285870252706</c:v>
              </c:pt>
              <c:pt idx="9">
                <c:v>12.830910936214764</c:v>
              </c:pt>
              <c:pt idx="10">
                <c:v>7.7771430683862945</c:v>
              </c:pt>
              <c:pt idx="11">
                <c:v>9.6365045156497899</c:v>
              </c:pt>
              <c:pt idx="12">
                <c:v>12.211820278731864</c:v>
              </c:pt>
              <c:pt idx="13">
                <c:v>8.764003587003856</c:v>
              </c:pt>
              <c:pt idx="14">
                <c:v>6.9061822895661749</c:v>
              </c:pt>
              <c:pt idx="15">
                <c:v>-0.34785953009037485</c:v>
              </c:pt>
              <c:pt idx="16">
                <c:v>2.8037737306074177</c:v>
              </c:pt>
              <c:pt idx="17">
                <c:v>5.317169103055619</c:v>
              </c:pt>
              <c:pt idx="18">
                <c:v>3.7112273026384059</c:v>
              </c:pt>
              <c:pt idx="19">
                <c:v>8.7313332323868735</c:v>
              </c:pt>
              <c:pt idx="20">
                <c:v>6.3465982572574262</c:v>
              </c:pt>
              <c:pt idx="21">
                <c:v>5.9190436505936077</c:v>
              </c:pt>
              <c:pt idx="22">
                <c:v>6.5317977710797379</c:v>
              </c:pt>
              <c:pt idx="23">
                <c:v>16.036054718891506</c:v>
              </c:pt>
              <c:pt idx="24">
                <c:v>16.759565790864087</c:v>
              </c:pt>
              <c:pt idx="25">
                <c:v>15.582557883034383</c:v>
              </c:pt>
              <c:pt idx="26">
                <c:v>13.935572583876365</c:v>
              </c:pt>
              <c:pt idx="27">
                <c:v>13.53697316390236</c:v>
              </c:pt>
              <c:pt idx="28">
                <c:v>12.294783407243443</c:v>
              </c:pt>
              <c:pt idx="29">
                <c:v>10.533514243314414</c:v>
              </c:pt>
            </c:numLit>
          </c:val>
          <c:extLst>
            <c:ext xmlns:c16="http://schemas.microsoft.com/office/drawing/2014/chart" uri="{C3380CC4-5D6E-409C-BE32-E72D297353CC}">
              <c16:uniqueId val="{00000003-B5D6-4930-9F5C-0D0DC49634AD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1.2780789491648832E-3</c:v>
              </c:pt>
              <c:pt idx="1">
                <c:v>1.2597384407400337E-3</c:v>
              </c:pt>
              <c:pt idx="2">
                <c:v>1.5184000030118135E-3</c:v>
              </c:pt>
              <c:pt idx="3">
                <c:v>1.4759039916010161E-3</c:v>
              </c:pt>
              <c:pt idx="4">
                <c:v>1.4397774045185325E-3</c:v>
              </c:pt>
              <c:pt idx="5">
                <c:v>1.4348350271592483E-3</c:v>
              </c:pt>
              <c:pt idx="6">
                <c:v>1.534760254864905E-3</c:v>
              </c:pt>
              <c:pt idx="7">
                <c:v>1.5357817114663467E-3</c:v>
              </c:pt>
              <c:pt idx="8">
                <c:v>1.4871214644476881E-3</c:v>
              </c:pt>
              <c:pt idx="9">
                <c:v>2.7052166468263987</c:v>
              </c:pt>
              <c:pt idx="10">
                <c:v>2.5545747870193267</c:v>
              </c:pt>
              <c:pt idx="11">
                <c:v>5.8213493668258902</c:v>
              </c:pt>
              <c:pt idx="12">
                <c:v>2.8772234991871457</c:v>
              </c:pt>
              <c:pt idx="13">
                <c:v>8.6163584970093829</c:v>
              </c:pt>
              <c:pt idx="14">
                <c:v>9.8477772662946954</c:v>
              </c:pt>
              <c:pt idx="15">
                <c:v>14.785529936794191</c:v>
              </c:pt>
              <c:pt idx="16">
                <c:v>8.7084050111326121</c:v>
              </c:pt>
              <c:pt idx="17">
                <c:v>10.081655973666329</c:v>
              </c:pt>
              <c:pt idx="18">
                <c:v>9.9335844613824236</c:v>
              </c:pt>
              <c:pt idx="19">
                <c:v>5.61623168441335</c:v>
              </c:pt>
              <c:pt idx="20">
                <c:v>6.4816824392611068</c:v>
              </c:pt>
              <c:pt idx="21">
                <c:v>9.4128747421879098</c:v>
              </c:pt>
              <c:pt idx="22">
                <c:v>3.4912806994299928</c:v>
              </c:pt>
              <c:pt idx="23">
                <c:v>-6.3921751910330897</c:v>
              </c:pt>
              <c:pt idx="24">
                <c:v>-7.5491863020127141</c:v>
              </c:pt>
              <c:pt idx="25">
                <c:v>-6.9075923133521258</c:v>
              </c:pt>
              <c:pt idx="26">
                <c:v>-6.5226162074863225</c:v>
              </c:pt>
              <c:pt idx="27">
                <c:v>-6.1758256093482231</c:v>
              </c:pt>
              <c:pt idx="28">
                <c:v>-5.3010067535772407</c:v>
              </c:pt>
              <c:pt idx="29">
                <c:v>-4.8118278719112197</c:v>
              </c:pt>
            </c:numLit>
          </c:val>
          <c:extLst>
            <c:ext xmlns:c16="http://schemas.microsoft.com/office/drawing/2014/chart" uri="{C3380CC4-5D6E-409C-BE32-E72D297353CC}">
              <c16:uniqueId val="{00000004-B5D6-4930-9F5C-0D0DC49634AD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5.7576333416399991E-3</c:v>
              </c:pt>
              <c:pt idx="1">
                <c:v>5.7191767650599983E-3</c:v>
              </c:pt>
              <c:pt idx="2">
                <c:v>-0.57954257568390588</c:v>
              </c:pt>
              <c:pt idx="3">
                <c:v>5.6752505168420342E-3</c:v>
              </c:pt>
              <c:pt idx="4">
                <c:v>5.7268711925999999E-3</c:v>
              </c:pt>
              <c:pt idx="5">
                <c:v>10.34549961449612</c:v>
              </c:pt>
              <c:pt idx="6">
                <c:v>1.3278584605380743</c:v>
              </c:pt>
              <c:pt idx="7">
                <c:v>-7.767243922600052E-4</c:v>
              </c:pt>
              <c:pt idx="8">
                <c:v>5.5861459452499988E-3</c:v>
              </c:pt>
              <c:pt idx="9">
                <c:v>5.6983708952399988E-3</c:v>
              </c:pt>
              <c:pt idx="10">
                <c:v>8.5170839615663407</c:v>
              </c:pt>
              <c:pt idx="11">
                <c:v>2.8165295532399999E-2</c:v>
              </c:pt>
              <c:pt idx="12">
                <c:v>-9.5777119245000087E-4</c:v>
              </c:pt>
              <c:pt idx="13">
                <c:v>0.86388410335715093</c:v>
              </c:pt>
              <c:pt idx="14">
                <c:v>2.8964403076411496</c:v>
              </c:pt>
              <c:pt idx="15">
                <c:v>2.3391837719580337</c:v>
              </c:pt>
              <c:pt idx="16">
                <c:v>-3.1420805313590094E-2</c:v>
              </c:pt>
              <c:pt idx="17">
                <c:v>1.4551534534602606</c:v>
              </c:pt>
              <c:pt idx="18">
                <c:v>1.5542477911525401</c:v>
              </c:pt>
              <c:pt idx="19">
                <c:v>-8.5325268619318848</c:v>
              </c:pt>
              <c:pt idx="20">
                <c:v>0.37257831366837979</c:v>
              </c:pt>
              <c:pt idx="21">
                <c:v>-6.6642577809121555</c:v>
              </c:pt>
              <c:pt idx="22">
                <c:v>-0.15181209187578926</c:v>
              </c:pt>
              <c:pt idx="23">
                <c:v>-8.7266417255472462E-2</c:v>
              </c:pt>
              <c:pt idx="24">
                <c:v>5.4711510925099967E-3</c:v>
              </c:pt>
              <c:pt idx="25">
                <c:v>0.41818892046077139</c:v>
              </c:pt>
              <c:pt idx="26">
                <c:v>2.4131773791808402</c:v>
              </c:pt>
              <c:pt idx="27">
                <c:v>-2.7064351689679356E-2</c:v>
              </c:pt>
              <c:pt idx="28">
                <c:v>-5.4286468374402652E-3</c:v>
              </c:pt>
              <c:pt idx="29">
                <c:v>0.71490457693737142</c:v>
              </c:pt>
            </c:numLit>
          </c:val>
          <c:extLst>
            <c:ext xmlns:c16="http://schemas.microsoft.com/office/drawing/2014/chart" uri="{C3380CC4-5D6E-409C-BE32-E72D297353CC}">
              <c16:uniqueId val="{00000005-B5D6-4930-9F5C-0D0DC49634AD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-6.6029866258276115E-2</c:v>
              </c:pt>
              <c:pt idx="1">
                <c:v>1.4169575139716642E-4</c:v>
              </c:pt>
              <c:pt idx="2">
                <c:v>4.2395413849928088E-4</c:v>
              </c:pt>
              <c:pt idx="3">
                <c:v>-0.59220390614284568</c:v>
              </c:pt>
              <c:pt idx="4">
                <c:v>-6.1439331021784227E-3</c:v>
              </c:pt>
              <c:pt idx="5">
                <c:v>2.3160305494934477</c:v>
              </c:pt>
              <c:pt idx="6">
                <c:v>-4.3838185096046667</c:v>
              </c:pt>
              <c:pt idx="7">
                <c:v>-3.3058506594840087</c:v>
              </c:pt>
              <c:pt idx="8">
                <c:v>18.485349717131669</c:v>
              </c:pt>
              <c:pt idx="9">
                <c:v>-13.057323931080756</c:v>
              </c:pt>
              <c:pt idx="10">
                <c:v>0.61326791708014949</c:v>
              </c:pt>
              <c:pt idx="11">
                <c:v>0.96952273857111471</c:v>
              </c:pt>
              <c:pt idx="12">
                <c:v>-1.2266002324994267</c:v>
              </c:pt>
              <c:pt idx="13">
                <c:v>-1.259825797739154</c:v>
              </c:pt>
              <c:pt idx="14">
                <c:v>15.352743487722641</c:v>
              </c:pt>
              <c:pt idx="15">
                <c:v>-14.252568862816332</c:v>
              </c:pt>
              <c:pt idx="16">
                <c:v>5.0031697273933418E-4</c:v>
              </c:pt>
              <c:pt idx="17">
                <c:v>2.032962553538537E-6</c:v>
              </c:pt>
              <c:pt idx="18">
                <c:v>1.8874586138727074E-6</c:v>
              </c:pt>
              <c:pt idx="19">
                <c:v>4.5075833499051177E-6</c:v>
              </c:pt>
              <c:pt idx="20">
                <c:v>1.3466982889858999E-6</c:v>
              </c:pt>
              <c:pt idx="21">
                <c:v>1.6055448909048842E-6</c:v>
              </c:pt>
              <c:pt idx="22">
                <c:v>1.2605028341582528E-6</c:v>
              </c:pt>
              <c:pt idx="23">
                <c:v>1.2470941387141115E-6</c:v>
              </c:pt>
              <c:pt idx="24">
                <c:v>-0.25548537240078878</c:v>
              </c:pt>
              <c:pt idx="25">
                <c:v>8.0082971748069632E-7</c:v>
              </c:pt>
              <c:pt idx="26">
                <c:v>9.9946062770702002E-7</c:v>
              </c:pt>
              <c:pt idx="27">
                <c:v>6.5842322930312239E-7</c:v>
              </c:pt>
              <c:pt idx="28">
                <c:v>1.771354973466559E-6</c:v>
              </c:pt>
              <c:pt idx="29">
                <c:v>7.3335389155683318E-7</c:v>
              </c:pt>
            </c:numLit>
          </c:val>
          <c:extLst>
            <c:ext xmlns:c16="http://schemas.microsoft.com/office/drawing/2014/chart" uri="{C3380CC4-5D6E-409C-BE32-E72D297353CC}">
              <c16:uniqueId val="{00000006-B5D6-4930-9F5C-0D0DC49634AD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1.3969422469699982E-2</c:v>
              </c:pt>
              <c:pt idx="1">
                <c:v>1.5335448704810017E-2</c:v>
              </c:pt>
              <c:pt idx="2">
                <c:v>1.9868986295000057E-2</c:v>
              </c:pt>
              <c:pt idx="3">
                <c:v>2.5129283163659921E-2</c:v>
              </c:pt>
              <c:pt idx="4">
                <c:v>2.1827984990409999E-2</c:v>
              </c:pt>
              <c:pt idx="5">
                <c:v>-0.26919072567199998</c:v>
              </c:pt>
              <c:pt idx="6">
                <c:v>-0.41364258214610011</c:v>
              </c:pt>
              <c:pt idx="7">
                <c:v>-0.44488234603263999</c:v>
              </c:pt>
              <c:pt idx="8">
                <c:v>-0.48067101801936002</c:v>
              </c:pt>
              <c:pt idx="9">
                <c:v>-0.25118858948720002</c:v>
              </c:pt>
              <c:pt idx="10">
                <c:v>-0.49391742665699995</c:v>
              </c:pt>
              <c:pt idx="11">
                <c:v>-0.49485102000699993</c:v>
              </c:pt>
              <c:pt idx="12">
                <c:v>-0.51379151655699995</c:v>
              </c:pt>
              <c:pt idx="13">
                <c:v>-0.46964661942000008</c:v>
              </c:pt>
              <c:pt idx="14">
                <c:v>-0.55745868624399997</c:v>
              </c:pt>
              <c:pt idx="15">
                <c:v>-0.41207468595999991</c:v>
              </c:pt>
              <c:pt idx="16">
                <c:v>-0.38618331534699996</c:v>
              </c:pt>
              <c:pt idx="17">
                <c:v>-0.25417031607000001</c:v>
              </c:pt>
              <c:pt idx="18">
                <c:v>-0.19632513961999998</c:v>
              </c:pt>
              <c:pt idx="19">
                <c:v>-0.30725279930000005</c:v>
              </c:pt>
              <c:pt idx="20">
                <c:v>-0.29919022156899999</c:v>
              </c:pt>
              <c:pt idx="21">
                <c:v>-0.15179478900600002</c:v>
              </c:pt>
              <c:pt idx="22">
                <c:v>-0.23443200671799999</c:v>
              </c:pt>
              <c:pt idx="23">
                <c:v>-0.19733198165500004</c:v>
              </c:pt>
              <c:pt idx="24">
                <c:v>-0.20484389806199998</c:v>
              </c:pt>
              <c:pt idx="25">
                <c:v>-0.10419788082399999</c:v>
              </c:pt>
              <c:pt idx="26">
                <c:v>-6.8213488800000027E-2</c:v>
              </c:pt>
              <c:pt idx="27">
                <c:v>-0.134764287988</c:v>
              </c:pt>
              <c:pt idx="28">
                <c:v>-0.136517971485</c:v>
              </c:pt>
              <c:pt idx="29">
                <c:v>-4.0101746257999935E-2</c:v>
              </c:pt>
            </c:numLit>
          </c:val>
          <c:extLst>
            <c:ext xmlns:c16="http://schemas.microsoft.com/office/drawing/2014/chart" uri="{C3380CC4-5D6E-409C-BE32-E72D297353CC}">
              <c16:uniqueId val="{00000007-B5D6-4930-9F5C-0D0DC4963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6567808"/>
        <c:axId val="1217163200"/>
      </c:barChart>
      <c:catAx>
        <c:axId val="121656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7163200"/>
        <c:crosses val="autoZero"/>
        <c:auto val="1"/>
        <c:lblAlgn val="ctr"/>
        <c:lblOffset val="100"/>
        <c:noMultiLvlLbl val="0"/>
      </c:catAx>
      <c:valAx>
        <c:axId val="1217163200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656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2.2639387879289452</c:v>
              </c:pt>
              <c:pt idx="1">
                <c:v>2.1409228481751832</c:v>
              </c:pt>
              <c:pt idx="2">
                <c:v>0.50038558486647844</c:v>
              </c:pt>
              <c:pt idx="3">
                <c:v>-5.33111983910851</c:v>
              </c:pt>
              <c:pt idx="4">
                <c:v>-11.731176582788464</c:v>
              </c:pt>
              <c:pt idx="5">
                <c:v>-13.345453558430847</c:v>
              </c:pt>
              <c:pt idx="6">
                <c:v>-12.219363263998673</c:v>
              </c:pt>
              <c:pt idx="7">
                <c:v>-21.138289530039856</c:v>
              </c:pt>
              <c:pt idx="8">
                <c:v>-20.602009136992024</c:v>
              </c:pt>
              <c:pt idx="9">
                <c:v>30.805007595681218</c:v>
              </c:pt>
              <c:pt idx="10">
                <c:v>31.071994271872541</c:v>
              </c:pt>
              <c:pt idx="11">
                <c:v>68.744889338617895</c:v>
              </c:pt>
              <c:pt idx="12">
                <c:v>73.978690553776005</c:v>
              </c:pt>
              <c:pt idx="13">
                <c:v>65.011152327450191</c:v>
              </c:pt>
              <c:pt idx="14">
                <c:v>47.217573507740781</c:v>
              </c:pt>
              <c:pt idx="15">
                <c:v>58.073011819777548</c:v>
              </c:pt>
              <c:pt idx="16">
                <c:v>1.4386036364621759</c:v>
              </c:pt>
              <c:pt idx="17">
                <c:v>-42.124658441641714</c:v>
              </c:pt>
              <c:pt idx="18">
                <c:v>-14.850407228520908</c:v>
              </c:pt>
              <c:pt idx="19">
                <c:v>-88.144360812126706</c:v>
              </c:pt>
              <c:pt idx="20">
                <c:v>-101.22438059631168</c:v>
              </c:pt>
              <c:pt idx="21">
                <c:v>-89.088285360036025</c:v>
              </c:pt>
              <c:pt idx="22">
                <c:v>-89.633549924296858</c:v>
              </c:pt>
              <c:pt idx="23">
                <c:v>-93.424221069720716</c:v>
              </c:pt>
              <c:pt idx="24">
                <c:v>-97.115793962521366</c:v>
              </c:pt>
              <c:pt idx="25">
                <c:v>-90.135531736416851</c:v>
              </c:pt>
              <c:pt idx="26">
                <c:v>-75.734022646325229</c:v>
              </c:pt>
              <c:pt idx="27">
                <c:v>-79.506384813816339</c:v>
              </c:pt>
              <c:pt idx="28">
                <c:v>-66.381268629647138</c:v>
              </c:pt>
              <c:pt idx="29">
                <c:v>-59.24141443984945</c:v>
              </c:pt>
            </c:numLit>
          </c:val>
          <c:extLst>
            <c:ext xmlns:c16="http://schemas.microsoft.com/office/drawing/2014/chart" uri="{C3380CC4-5D6E-409C-BE32-E72D297353CC}">
              <c16:uniqueId val="{00000000-DF84-4150-9FBF-526F47F8EF73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1.4855756881854099</c:v>
              </c:pt>
              <c:pt idx="1">
                <c:v>1.402914994453436</c:v>
              </c:pt>
              <c:pt idx="2">
                <c:v>1.3160561608068857</c:v>
              </c:pt>
              <c:pt idx="3">
                <c:v>-0.53933652779134178</c:v>
              </c:pt>
              <c:pt idx="4">
                <c:v>-1.8391393779333356</c:v>
              </c:pt>
              <c:pt idx="5">
                <c:v>-6.7410059032818097</c:v>
              </c:pt>
              <c:pt idx="6">
                <c:v>-3.3140508636821835</c:v>
              </c:pt>
              <c:pt idx="7">
                <c:v>-2.282951454533162</c:v>
              </c:pt>
              <c:pt idx="8">
                <c:v>3.7730788168188099</c:v>
              </c:pt>
              <c:pt idx="9">
                <c:v>5.5518827747390844</c:v>
              </c:pt>
              <c:pt idx="10">
                <c:v>3.3772482869793237</c:v>
              </c:pt>
              <c:pt idx="11">
                <c:v>7.6501711437001632</c:v>
              </c:pt>
              <c:pt idx="12">
                <c:v>10.045114300507237</c:v>
              </c:pt>
              <c:pt idx="13">
                <c:v>7.5187617335756727</c:v>
              </c:pt>
              <c:pt idx="14">
                <c:v>3.5582968624911473</c:v>
              </c:pt>
              <c:pt idx="15">
                <c:v>6.6065316617734879</c:v>
              </c:pt>
              <c:pt idx="16">
                <c:v>-7.163715320410347</c:v>
              </c:pt>
              <c:pt idx="17">
                <c:v>-11.1130442118357</c:v>
              </c:pt>
              <c:pt idx="18">
                <c:v>-2.7992788263334205</c:v>
              </c:pt>
              <c:pt idx="19">
                <c:v>-32.441650533060624</c:v>
              </c:pt>
              <c:pt idx="20">
                <c:v>-35.970688161609928</c:v>
              </c:pt>
              <c:pt idx="21">
                <c:v>-32.005132647532491</c:v>
              </c:pt>
              <c:pt idx="22">
                <c:v>-32.354999251433526</c:v>
              </c:pt>
              <c:pt idx="23">
                <c:v>-33.43730386957003</c:v>
              </c:pt>
              <c:pt idx="24">
                <c:v>-33.853503445423485</c:v>
              </c:pt>
              <c:pt idx="25">
                <c:v>-31.625813280046373</c:v>
              </c:pt>
              <c:pt idx="26">
                <c:v>-26.806753141097658</c:v>
              </c:pt>
              <c:pt idx="27">
                <c:v>-27.472143618781274</c:v>
              </c:pt>
              <c:pt idx="28">
                <c:v>-22.574390403141081</c:v>
              </c:pt>
              <c:pt idx="29">
                <c:v>-20.358972908519661</c:v>
              </c:pt>
            </c:numLit>
          </c:val>
          <c:extLst>
            <c:ext xmlns:c16="http://schemas.microsoft.com/office/drawing/2014/chart" uri="{C3380CC4-5D6E-409C-BE32-E72D297353CC}">
              <c16:uniqueId val="{00000001-DF84-4150-9FBF-526F47F8EF73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0.74096630465783164</c:v>
              </c:pt>
              <c:pt idx="1">
                <c:v>1.7078618326136166</c:v>
              </c:pt>
              <c:pt idx="2">
                <c:v>6.0229101288241509</c:v>
              </c:pt>
              <c:pt idx="3">
                <c:v>7.2053036691422676</c:v>
              </c:pt>
              <c:pt idx="4">
                <c:v>9.4633993357560939</c:v>
              </c:pt>
              <c:pt idx="5">
                <c:v>-9.0290061339228487</c:v>
              </c:pt>
              <c:pt idx="6">
                <c:v>-6.7836468403947947</c:v>
              </c:pt>
              <c:pt idx="7">
                <c:v>31.419036141467132</c:v>
              </c:pt>
              <c:pt idx="8">
                <c:v>68.584797737760709</c:v>
              </c:pt>
              <c:pt idx="9">
                <c:v>80.691453692558298</c:v>
              </c:pt>
              <c:pt idx="10">
                <c:v>33.798469611202108</c:v>
              </c:pt>
              <c:pt idx="11">
                <c:v>63.809442145834964</c:v>
              </c:pt>
              <c:pt idx="12">
                <c:v>37.353705350971723</c:v>
              </c:pt>
              <c:pt idx="13">
                <c:v>66.544229274155214</c:v>
              </c:pt>
              <c:pt idx="14">
                <c:v>12.499400281885073</c:v>
              </c:pt>
              <c:pt idx="15">
                <c:v>127.08363760195653</c:v>
              </c:pt>
              <c:pt idx="16">
                <c:v>172.79745296088572</c:v>
              </c:pt>
              <c:pt idx="17">
                <c:v>191.74768664936005</c:v>
              </c:pt>
              <c:pt idx="18">
                <c:v>179.96711219844747</c:v>
              </c:pt>
              <c:pt idx="19">
                <c:v>261.66872143927503</c:v>
              </c:pt>
              <c:pt idx="20">
                <c:v>285.94720126040488</c:v>
              </c:pt>
              <c:pt idx="21">
                <c:v>293.04849408545556</c:v>
              </c:pt>
              <c:pt idx="22">
                <c:v>306.17196539144686</c:v>
              </c:pt>
              <c:pt idx="23">
                <c:v>303.72604377138032</c:v>
              </c:pt>
              <c:pt idx="24">
                <c:v>289.36538574179235</c:v>
              </c:pt>
              <c:pt idx="25">
                <c:v>258.74767422527043</c:v>
              </c:pt>
              <c:pt idx="26">
                <c:v>240.5988703728051</c:v>
              </c:pt>
              <c:pt idx="27">
                <c:v>208.35476429733421</c:v>
              </c:pt>
              <c:pt idx="28">
                <c:v>191.2279108035932</c:v>
              </c:pt>
              <c:pt idx="29">
                <c:v>203.48778031152756</c:v>
              </c:pt>
            </c:numLit>
          </c:val>
          <c:extLst>
            <c:ext xmlns:c16="http://schemas.microsoft.com/office/drawing/2014/chart" uri="{C3380CC4-5D6E-409C-BE32-E72D297353CC}">
              <c16:uniqueId val="{00000002-DF84-4150-9FBF-526F47F8EF73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-0.27612221819344995</c:v>
              </c:pt>
              <c:pt idx="1">
                <c:v>8.6767834876695815E-2</c:v>
              </c:pt>
              <c:pt idx="2">
                <c:v>-6.3564443307654983E-2</c:v>
              </c:pt>
              <c:pt idx="3">
                <c:v>0.6549995004709217</c:v>
              </c:pt>
              <c:pt idx="4">
                <c:v>0.92674028844101031</c:v>
              </c:pt>
              <c:pt idx="5">
                <c:v>2.5504461456080207</c:v>
              </c:pt>
              <c:pt idx="6">
                <c:v>3.0295837523659657</c:v>
              </c:pt>
              <c:pt idx="7">
                <c:v>7.822171521902419</c:v>
              </c:pt>
              <c:pt idx="8">
                <c:v>7.8710855028732567</c:v>
              </c:pt>
              <c:pt idx="9">
                <c:v>9.1942346122375511</c:v>
              </c:pt>
              <c:pt idx="10">
                <c:v>5.511650718939336</c:v>
              </c:pt>
              <c:pt idx="11">
                <c:v>7.1015094348877028</c:v>
              </c:pt>
              <c:pt idx="12">
                <c:v>4.7947002833567467</c:v>
              </c:pt>
              <c:pt idx="13">
                <c:v>5.0270156312708423</c:v>
              </c:pt>
              <c:pt idx="14">
                <c:v>2.3258671710123053</c:v>
              </c:pt>
              <c:pt idx="15">
                <c:v>3.1199042477643388</c:v>
              </c:pt>
              <c:pt idx="16">
                <c:v>7.0671408889894565</c:v>
              </c:pt>
              <c:pt idx="17">
                <c:v>12.870831920261935</c:v>
              </c:pt>
              <c:pt idx="18">
                <c:v>12.185934330517455</c:v>
              </c:pt>
              <c:pt idx="19">
                <c:v>18.789386099257229</c:v>
              </c:pt>
              <c:pt idx="20">
                <c:v>19.145823434838576</c:v>
              </c:pt>
              <c:pt idx="21">
                <c:v>16.896281265980463</c:v>
              </c:pt>
              <c:pt idx="22">
                <c:v>17.269653423806062</c:v>
              </c:pt>
              <c:pt idx="23">
                <c:v>16.212660547793746</c:v>
              </c:pt>
              <c:pt idx="24">
                <c:v>17.090060595185889</c:v>
              </c:pt>
              <c:pt idx="25">
                <c:v>16.250503162630025</c:v>
              </c:pt>
              <c:pt idx="26">
                <c:v>14.450066774250899</c:v>
              </c:pt>
              <c:pt idx="27">
                <c:v>14.553443076230508</c:v>
              </c:pt>
              <c:pt idx="28">
                <c:v>12.112204776288593</c:v>
              </c:pt>
              <c:pt idx="29">
                <c:v>10.255026193501209</c:v>
              </c:pt>
            </c:numLit>
          </c:val>
          <c:extLst>
            <c:ext xmlns:c16="http://schemas.microsoft.com/office/drawing/2014/chart" uri="{C3380CC4-5D6E-409C-BE32-E72D297353CC}">
              <c16:uniqueId val="{00000003-DF84-4150-9FBF-526F47F8EF73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1.1945595847889555E-3</c:v>
              </c:pt>
              <c:pt idx="1">
                <c:v>1.2602335049713091E-3</c:v>
              </c:pt>
              <c:pt idx="2">
                <c:v>-1.2270896703041205</c:v>
              </c:pt>
              <c:pt idx="3">
                <c:v>-1.1616158835392187</c:v>
              </c:pt>
              <c:pt idx="4">
                <c:v>-1.0937029516645478</c:v>
              </c:pt>
              <c:pt idx="5">
                <c:v>-1.0326421116609596</c:v>
              </c:pt>
              <c:pt idx="6">
                <c:v>-0.9748523771142692</c:v>
              </c:pt>
              <c:pt idx="7">
                <c:v>-0.92286144411623816</c:v>
              </c:pt>
              <c:pt idx="8">
                <c:v>-0.8686906238042571</c:v>
              </c:pt>
              <c:pt idx="9">
                <c:v>5.2049931581209528</c:v>
              </c:pt>
              <c:pt idx="10">
                <c:v>4.915049182772055</c:v>
              </c:pt>
              <c:pt idx="11">
                <c:v>18.020457052465275</c:v>
              </c:pt>
              <c:pt idx="12">
                <c:v>21.059229467537207</c:v>
              </c:pt>
              <c:pt idx="13">
                <c:v>20.206755659895336</c:v>
              </c:pt>
              <c:pt idx="14">
                <c:v>19.518314390108998</c:v>
              </c:pt>
              <c:pt idx="15">
                <c:v>25.57256108994153</c:v>
              </c:pt>
              <c:pt idx="16">
                <c:v>21.395178312913401</c:v>
              </c:pt>
              <c:pt idx="17">
                <c:v>15.757838652279389</c:v>
              </c:pt>
              <c:pt idx="18">
                <c:v>17.271795456016349</c:v>
              </c:pt>
              <c:pt idx="19">
                <c:v>2.9237244338656865</c:v>
              </c:pt>
              <c:pt idx="20">
                <c:v>-2.6548150212764483</c:v>
              </c:pt>
              <c:pt idx="21">
                <c:v>0.62818569860698403</c:v>
              </c:pt>
              <c:pt idx="22">
                <c:v>-3.6904255555851364</c:v>
              </c:pt>
              <c:pt idx="23">
                <c:v>-7.0768374157421761</c:v>
              </c:pt>
              <c:pt idx="24">
                <c:v>-7.5399064035105425</c:v>
              </c:pt>
              <c:pt idx="25">
                <c:v>-7.3260372860085283</c:v>
              </c:pt>
              <c:pt idx="26">
                <c:v>-3.9965406419015608</c:v>
              </c:pt>
              <c:pt idx="27">
                <c:v>-4.2318590885092533</c:v>
              </c:pt>
              <c:pt idx="28">
                <c:v>-0.15656335419495804</c:v>
              </c:pt>
              <c:pt idx="29">
                <c:v>0.90530520329286901</c:v>
              </c:pt>
            </c:numLit>
          </c:val>
          <c:extLst>
            <c:ext xmlns:c16="http://schemas.microsoft.com/office/drawing/2014/chart" uri="{C3380CC4-5D6E-409C-BE32-E72D297353CC}">
              <c16:uniqueId val="{00000004-DF84-4150-9FBF-526F47F8EF73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5.2143235931999977E-3</c:v>
              </c:pt>
              <c:pt idx="1">
                <c:v>5.2198469473399983E-3</c:v>
              </c:pt>
              <c:pt idx="2">
                <c:v>7.3506170253423306</c:v>
              </c:pt>
              <c:pt idx="3">
                <c:v>3.0161068030145284</c:v>
              </c:pt>
              <c:pt idx="4">
                <c:v>8.1917332927959663E-2</c:v>
              </c:pt>
              <c:pt idx="5">
                <c:v>-4.3574793168898367</c:v>
              </c:pt>
              <c:pt idx="6">
                <c:v>0.82909726043871146</c:v>
              </c:pt>
              <c:pt idx="7">
                <c:v>-4.9051350596800002E-3</c:v>
              </c:pt>
              <c:pt idx="8">
                <c:v>4.9338901972260006E-2</c:v>
              </c:pt>
              <c:pt idx="9">
                <c:v>2.2535431451719996E-2</c:v>
              </c:pt>
              <c:pt idx="10">
                <c:v>1.2021802549101399</c:v>
              </c:pt>
              <c:pt idx="11">
                <c:v>-0.61579095851699606</c:v>
              </c:pt>
              <c:pt idx="12">
                <c:v>3.7031516792399993E-3</c:v>
              </c:pt>
              <c:pt idx="13">
                <c:v>3.2819353193462142</c:v>
              </c:pt>
              <c:pt idx="14">
                <c:v>2.8589417655108411</c:v>
              </c:pt>
              <c:pt idx="15">
                <c:v>-1.0800999761405494</c:v>
              </c:pt>
              <c:pt idx="16">
                <c:v>5.2818519623299993E-3</c:v>
              </c:pt>
              <c:pt idx="17">
                <c:v>7.5916250901277298</c:v>
              </c:pt>
              <c:pt idx="18">
                <c:v>4.8446245529251204</c:v>
              </c:pt>
              <c:pt idx="19">
                <c:v>-0.3497976259482023</c:v>
              </c:pt>
              <c:pt idx="20">
                <c:v>-0.49655341305251</c:v>
              </c:pt>
              <c:pt idx="21">
                <c:v>-0.48294034101669681</c:v>
              </c:pt>
              <c:pt idx="22">
                <c:v>0.11048537230681887</c:v>
              </c:pt>
              <c:pt idx="23">
                <c:v>1.6777323680859269E-2</c:v>
              </c:pt>
              <c:pt idx="24">
                <c:v>1.1290326045288346E-2</c:v>
              </c:pt>
              <c:pt idx="25">
                <c:v>-7.4949014603539421E-2</c:v>
              </c:pt>
              <c:pt idx="26">
                <c:v>-2.0352458841409571E-2</c:v>
              </c:pt>
              <c:pt idx="27">
                <c:v>0.32188519743730737</c:v>
              </c:pt>
              <c:pt idx="28">
                <c:v>5.5594520683950321E-2</c:v>
              </c:pt>
              <c:pt idx="29">
                <c:v>0.90800810352110872</c:v>
              </c:pt>
            </c:numLit>
          </c:val>
          <c:extLst>
            <c:ext xmlns:c16="http://schemas.microsoft.com/office/drawing/2014/chart" uri="{C3380CC4-5D6E-409C-BE32-E72D297353CC}">
              <c16:uniqueId val="{00000005-DF84-4150-9FBF-526F47F8EF73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5.7220578425949569</c:v>
              </c:pt>
              <c:pt idx="1">
                <c:v>2.6409185791643244E-5</c:v>
              </c:pt>
              <c:pt idx="2">
                <c:v>9.3015655998100475E-6</c:v>
              </c:pt>
              <c:pt idx="3">
                <c:v>2.1274627926131346E-6</c:v>
              </c:pt>
              <c:pt idx="4">
                <c:v>-0.80900269898230093</c:v>
              </c:pt>
              <c:pt idx="5">
                <c:v>2.878186358060157</c:v>
              </c:pt>
              <c:pt idx="6">
                <c:v>-1.4263716006261404</c:v>
              </c:pt>
              <c:pt idx="7">
                <c:v>-1.368240077832457</c:v>
              </c:pt>
              <c:pt idx="8">
                <c:v>-1.3131627069220122</c:v>
              </c:pt>
              <c:pt idx="9">
                <c:v>0.27295907198393327</c:v>
              </c:pt>
              <c:pt idx="10">
                <c:v>1.3698156737629018E-6</c:v>
              </c:pt>
              <c:pt idx="11">
                <c:v>-3.4198669799755055E-2</c:v>
              </c:pt>
              <c:pt idx="12">
                <c:v>-1.4114037967598403</c:v>
              </c:pt>
              <c:pt idx="13">
                <c:v>2.3452254505241675E-6</c:v>
              </c:pt>
              <c:pt idx="14">
                <c:v>1.1513930640046762E-6</c:v>
              </c:pt>
              <c:pt idx="15">
                <c:v>-0.79365722775213587</c:v>
              </c:pt>
              <c:pt idx="16">
                <c:v>-0.82222276765382074</c:v>
              </c:pt>
              <c:pt idx="17">
                <c:v>2.0824627771196428E-7</c:v>
              </c:pt>
              <c:pt idx="18">
                <c:v>1.8703068754696253E-7</c:v>
              </c:pt>
              <c:pt idx="19">
                <c:v>1.7032931426633645E-7</c:v>
              </c:pt>
              <c:pt idx="20">
                <c:v>9.2876806087512646E-7</c:v>
              </c:pt>
              <c:pt idx="21">
                <c:v>7.465412440850407E-7</c:v>
              </c:pt>
              <c:pt idx="22">
                <c:v>1.3396699098398726E-7</c:v>
              </c:pt>
              <c:pt idx="23">
                <c:v>4.9424874183955085E-7</c:v>
              </c:pt>
              <c:pt idx="24">
                <c:v>4.8225447172162675E-5</c:v>
              </c:pt>
              <c:pt idx="25">
                <c:v>3.2770884902179947E-7</c:v>
              </c:pt>
              <c:pt idx="26">
                <c:v>2.6878980426915747E-7</c:v>
              </c:pt>
              <c:pt idx="27">
                <c:v>1.1288811945876576E-7</c:v>
              </c:pt>
              <c:pt idx="28">
                <c:v>4.0119119038281329E-7</c:v>
              </c:pt>
              <c:pt idx="29">
                <c:v>3.0706900604753555E-7</c:v>
              </c:pt>
            </c:numLit>
          </c:val>
          <c:extLst>
            <c:ext xmlns:c16="http://schemas.microsoft.com/office/drawing/2014/chart" uri="{C3380CC4-5D6E-409C-BE32-E72D297353CC}">
              <c16:uniqueId val="{00000006-DF84-4150-9FBF-526F47F8EF73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2.8804798062550041E-2</c:v>
              </c:pt>
              <c:pt idx="1">
                <c:v>2.955266078671992E-2</c:v>
              </c:pt>
              <c:pt idx="2">
                <c:v>4.6518918791720099E-2</c:v>
              </c:pt>
              <c:pt idx="3">
                <c:v>-1.2057427045000013E-2</c:v>
              </c:pt>
              <c:pt idx="4">
                <c:v>-1.2205881223500026E-2</c:v>
              </c:pt>
              <c:pt idx="5">
                <c:v>-8.0834941949999989E-2</c:v>
              </c:pt>
              <c:pt idx="6">
                <c:v>-0.14606573260499989</c:v>
              </c:pt>
              <c:pt idx="7">
                <c:v>-0.55169630113000001</c:v>
              </c:pt>
              <c:pt idx="8">
                <c:v>-0.63812351130599998</c:v>
              </c:pt>
              <c:pt idx="9">
                <c:v>-0.40028546459400005</c:v>
              </c:pt>
              <c:pt idx="10">
                <c:v>-0.56264656087999998</c:v>
              </c:pt>
              <c:pt idx="11">
                <c:v>-0.27848643990700001</c:v>
              </c:pt>
              <c:pt idx="12">
                <c:v>-0.32924487461499996</c:v>
              </c:pt>
              <c:pt idx="13">
                <c:v>-0.38685552928599998</c:v>
              </c:pt>
              <c:pt idx="14">
                <c:v>-0.45369835869999997</c:v>
              </c:pt>
              <c:pt idx="15">
                <c:v>-0.22846074249999998</c:v>
              </c:pt>
              <c:pt idx="16">
                <c:v>-0.33699178300000004</c:v>
              </c:pt>
              <c:pt idx="17">
                <c:v>-0.13280092890000006</c:v>
              </c:pt>
              <c:pt idx="18">
                <c:v>-0.11922751659999997</c:v>
              </c:pt>
              <c:pt idx="19">
                <c:v>-0.25320054019999993</c:v>
              </c:pt>
              <c:pt idx="20">
                <c:v>-0.28165903339999998</c:v>
              </c:pt>
              <c:pt idx="21">
                <c:v>-0.16047340430000001</c:v>
              </c:pt>
              <c:pt idx="22">
                <c:v>-0.1771630374</c:v>
              </c:pt>
              <c:pt idx="23">
                <c:v>-0.20187405300000003</c:v>
              </c:pt>
              <c:pt idx="24">
                <c:v>-0.1827473222999999</c:v>
              </c:pt>
              <c:pt idx="25">
                <c:v>-5.4641351500000018E-2</c:v>
              </c:pt>
              <c:pt idx="26">
                <c:v>-1.5429000599999937E-2</c:v>
              </c:pt>
              <c:pt idx="27">
                <c:v>-0.11511348919999997</c:v>
              </c:pt>
              <c:pt idx="28">
                <c:v>-0.21536126899999991</c:v>
              </c:pt>
              <c:pt idx="29">
                <c:v>-2.3876796409999984E-2</c:v>
              </c:pt>
            </c:numLit>
          </c:val>
          <c:extLst>
            <c:ext xmlns:c16="http://schemas.microsoft.com/office/drawing/2014/chart" uri="{C3380CC4-5D6E-409C-BE32-E72D297353CC}">
              <c16:uniqueId val="{00000007-DF84-4150-9FBF-526F47F8E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4719488"/>
        <c:axId val="1216171968"/>
      </c:barChart>
      <c:catAx>
        <c:axId val="12147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6171968"/>
        <c:crosses val="autoZero"/>
        <c:auto val="1"/>
        <c:lblAlgn val="ctr"/>
        <c:lblOffset val="100"/>
        <c:noMultiLvlLbl val="0"/>
      </c:catAx>
      <c:valAx>
        <c:axId val="121617196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471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1.0875606813122926E-2</c:v>
              </c:pt>
              <c:pt idx="1">
                <c:v>1.1312824773166367E-2</c:v>
              </c:pt>
              <c:pt idx="2">
                <c:v>1.4405365620335715</c:v>
              </c:pt>
              <c:pt idx="3">
                <c:v>1.9313154131809824</c:v>
              </c:pt>
              <c:pt idx="4">
                <c:v>-0.47764938300980475</c:v>
              </c:pt>
              <c:pt idx="5">
                <c:v>-3.8791508510327617</c:v>
              </c:pt>
              <c:pt idx="6">
                <c:v>-23.6950808293916</c:v>
              </c:pt>
              <c:pt idx="7">
                <c:v>-2.7098005159275544</c:v>
              </c:pt>
              <c:pt idx="8">
                <c:v>91.030426482014718</c:v>
              </c:pt>
              <c:pt idx="9">
                <c:v>16.00533783186529</c:v>
              </c:pt>
              <c:pt idx="10">
                <c:v>91.129108877503313</c:v>
              </c:pt>
              <c:pt idx="11">
                <c:v>13.373753371401563</c:v>
              </c:pt>
              <c:pt idx="12">
                <c:v>27.463715529965611</c:v>
              </c:pt>
              <c:pt idx="13">
                <c:v>21.854895166035021</c:v>
              </c:pt>
              <c:pt idx="14">
                <c:v>18.376642728447223</c:v>
              </c:pt>
              <c:pt idx="15">
                <c:v>30.570152710461571</c:v>
              </c:pt>
              <c:pt idx="16">
                <c:v>-27.606217463359826</c:v>
              </c:pt>
              <c:pt idx="17">
                <c:v>-85.827552514977015</c:v>
              </c:pt>
              <c:pt idx="18">
                <c:v>-42.904840757066268</c:v>
              </c:pt>
              <c:pt idx="19">
                <c:v>-107.08774573874689</c:v>
              </c:pt>
              <c:pt idx="20">
                <c:v>-112.20960688319565</c:v>
              </c:pt>
              <c:pt idx="21">
                <c:v>-101.04657169432903</c:v>
              </c:pt>
              <c:pt idx="22">
                <c:v>-78.81369325438618</c:v>
              </c:pt>
              <c:pt idx="23">
                <c:v>-87.941365962463351</c:v>
              </c:pt>
              <c:pt idx="24">
                <c:v>-92.431217990621008</c:v>
              </c:pt>
              <c:pt idx="25">
                <c:v>-85.437023694878462</c:v>
              </c:pt>
              <c:pt idx="26">
                <c:v>-69.116930770547697</c:v>
              </c:pt>
              <c:pt idx="27">
                <c:v>-76.08738506457712</c:v>
              </c:pt>
              <c:pt idx="28">
                <c:v>-69.701547182889499</c:v>
              </c:pt>
              <c:pt idx="29">
                <c:v>-61.976880533145049</c:v>
              </c:pt>
            </c:numLit>
          </c:val>
          <c:extLst>
            <c:ext xmlns:c16="http://schemas.microsoft.com/office/drawing/2014/chart" uri="{C3380CC4-5D6E-409C-BE32-E72D297353CC}">
              <c16:uniqueId val="{00000000-3DFF-4315-B5FF-5DB5995EEF2E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-0.18765262389599258</c:v>
              </c:pt>
              <c:pt idx="1">
                <c:v>-0.17716186993981609</c:v>
              </c:pt>
              <c:pt idx="2">
                <c:v>0.2006161185676536</c:v>
              </c:pt>
              <c:pt idx="3">
                <c:v>0.50352283225346639</c:v>
              </c:pt>
              <c:pt idx="4">
                <c:v>-3.3526349472966785</c:v>
              </c:pt>
              <c:pt idx="5">
                <c:v>-10.07259802762826</c:v>
              </c:pt>
              <c:pt idx="6">
                <c:v>-10.626606930442335</c:v>
              </c:pt>
              <c:pt idx="7">
                <c:v>7.9281404314819497</c:v>
              </c:pt>
              <c:pt idx="8">
                <c:v>34.404167413710979</c:v>
              </c:pt>
              <c:pt idx="9">
                <c:v>13.057559487638571</c:v>
              </c:pt>
              <c:pt idx="10">
                <c:v>21.254637184963258</c:v>
              </c:pt>
              <c:pt idx="11">
                <c:v>1.3417996920001087</c:v>
              </c:pt>
              <c:pt idx="12">
                <c:v>7.6523734657121167</c:v>
              </c:pt>
              <c:pt idx="13">
                <c:v>5.522775288565299</c:v>
              </c:pt>
              <c:pt idx="14">
                <c:v>4.8242385220299866</c:v>
              </c:pt>
              <c:pt idx="15">
                <c:v>8.796480590739634</c:v>
              </c:pt>
              <c:pt idx="16">
                <c:v>-7.2351713447062593</c:v>
              </c:pt>
              <c:pt idx="17">
                <c:v>-22.479721913727985</c:v>
              </c:pt>
              <c:pt idx="18">
                <c:v>-9.1345268164878917</c:v>
              </c:pt>
              <c:pt idx="19">
                <c:v>-37.021709309452262</c:v>
              </c:pt>
              <c:pt idx="20">
                <c:v>-38.239965369053266</c:v>
              </c:pt>
              <c:pt idx="21">
                <c:v>-34.967604931972346</c:v>
              </c:pt>
              <c:pt idx="22">
                <c:v>-28.330887988514405</c:v>
              </c:pt>
              <c:pt idx="23">
                <c:v>-30.438175477619097</c:v>
              </c:pt>
              <c:pt idx="24">
                <c:v>-31.942747859345104</c:v>
              </c:pt>
              <c:pt idx="25">
                <c:v>-29.697249008194603</c:v>
              </c:pt>
              <c:pt idx="26">
                <c:v>-24.211906809780885</c:v>
              </c:pt>
              <c:pt idx="27">
                <c:v>-26.04455532121807</c:v>
              </c:pt>
              <c:pt idx="28">
                <c:v>-23.737201100916195</c:v>
              </c:pt>
              <c:pt idx="29">
                <c:v>-21.203339973347624</c:v>
              </c:pt>
            </c:numLit>
          </c:val>
          <c:extLst>
            <c:ext xmlns:c16="http://schemas.microsoft.com/office/drawing/2014/chart" uri="{C3380CC4-5D6E-409C-BE32-E72D297353CC}">
              <c16:uniqueId val="{00000001-3DFF-4315-B5FF-5DB5995EEF2E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-0.18775285872607128</c:v>
              </c:pt>
              <c:pt idx="1">
                <c:v>2.7950986663913682</c:v>
              </c:pt>
              <c:pt idx="2">
                <c:v>2.1592731502205424</c:v>
              </c:pt>
              <c:pt idx="3">
                <c:v>2.3255273394438518</c:v>
              </c:pt>
              <c:pt idx="4">
                <c:v>6.3702247866722246</c:v>
              </c:pt>
              <c:pt idx="5">
                <c:v>-9.301573003741396</c:v>
              </c:pt>
              <c:pt idx="6">
                <c:v>1.2678005081488664</c:v>
              </c:pt>
              <c:pt idx="7">
                <c:v>53.545496243395064</c:v>
              </c:pt>
              <c:pt idx="8">
                <c:v>67.055096594600627</c:v>
              </c:pt>
              <c:pt idx="9">
                <c:v>69.627824360473824</c:v>
              </c:pt>
              <c:pt idx="10">
                <c:v>76.424694071023168</c:v>
              </c:pt>
              <c:pt idx="11">
                <c:v>108.00024669580603</c:v>
              </c:pt>
              <c:pt idx="12">
                <c:v>120.36911029220573</c:v>
              </c:pt>
              <c:pt idx="13">
                <c:v>184.22122206219319</c:v>
              </c:pt>
              <c:pt idx="14">
                <c:v>69.510857387009992</c:v>
              </c:pt>
              <c:pt idx="15">
                <c:v>150.81973862781888</c:v>
              </c:pt>
              <c:pt idx="16">
                <c:v>197.10772447654494</c:v>
              </c:pt>
              <c:pt idx="17">
                <c:v>291.58237996846083</c:v>
              </c:pt>
              <c:pt idx="18">
                <c:v>246.01901270674603</c:v>
              </c:pt>
              <c:pt idx="19">
                <c:v>295.5061433265389</c:v>
              </c:pt>
              <c:pt idx="20">
                <c:v>289.99776775071882</c:v>
              </c:pt>
              <c:pt idx="21">
                <c:v>313.35274834492111</c:v>
              </c:pt>
              <c:pt idx="22">
                <c:v>277.00728880591259</c:v>
              </c:pt>
              <c:pt idx="23">
                <c:v>297.62295116135533</c:v>
              </c:pt>
              <c:pt idx="24">
                <c:v>277.76248543822862</c:v>
              </c:pt>
              <c:pt idx="25">
                <c:v>236.52530788207582</c:v>
              </c:pt>
              <c:pt idx="26">
                <c:v>230.58708788838976</c:v>
              </c:pt>
              <c:pt idx="27">
                <c:v>205.39134989865056</c:v>
              </c:pt>
              <c:pt idx="28">
                <c:v>195.54764697972223</c:v>
              </c:pt>
              <c:pt idx="29">
                <c:v>208.50349077790815</c:v>
              </c:pt>
            </c:numLit>
          </c:val>
          <c:extLst>
            <c:ext xmlns:c16="http://schemas.microsoft.com/office/drawing/2014/chart" uri="{C3380CC4-5D6E-409C-BE32-E72D297353CC}">
              <c16:uniqueId val="{00000002-3DFF-4315-B5FF-5DB5995EEF2E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3.6428291390620871E-2</c:v>
              </c:pt>
              <c:pt idx="1">
                <c:v>0.30070497645635896</c:v>
              </c:pt>
              <c:pt idx="2">
                <c:v>-0.31826578578625231</c:v>
              </c:pt>
              <c:pt idx="3">
                <c:v>-2.4963184725493193E-2</c:v>
              </c:pt>
              <c:pt idx="4">
                <c:v>0.24161110216721227</c:v>
              </c:pt>
              <c:pt idx="5">
                <c:v>1.0758474895449126</c:v>
              </c:pt>
              <c:pt idx="6">
                <c:v>3.0394362879733308</c:v>
              </c:pt>
              <c:pt idx="7">
                <c:v>7.9043799577501659</c:v>
              </c:pt>
              <c:pt idx="8">
                <c:v>18.281933833949324</c:v>
              </c:pt>
              <c:pt idx="9">
                <c:v>14.308014384950525</c:v>
              </c:pt>
              <c:pt idx="10">
                <c:v>2.972200757246469</c:v>
              </c:pt>
              <c:pt idx="11">
                <c:v>8.7753072667720744</c:v>
              </c:pt>
              <c:pt idx="12">
                <c:v>4.65020362841625</c:v>
              </c:pt>
              <c:pt idx="13">
                <c:v>4.4226898026680601</c:v>
              </c:pt>
              <c:pt idx="14">
                <c:v>5.5837339026056725</c:v>
              </c:pt>
              <c:pt idx="15">
                <c:v>3.1341510599734193</c:v>
              </c:pt>
              <c:pt idx="16">
                <c:v>7.3236851797020108</c:v>
              </c:pt>
              <c:pt idx="17">
                <c:v>16.756285501569664</c:v>
              </c:pt>
              <c:pt idx="18">
                <c:v>13.493554117754456</c:v>
              </c:pt>
              <c:pt idx="19">
                <c:v>20.597446344908917</c:v>
              </c:pt>
              <c:pt idx="20">
                <c:v>20.269934519175592</c:v>
              </c:pt>
              <c:pt idx="21">
                <c:v>18.545442551379324</c:v>
              </c:pt>
              <c:pt idx="22">
                <c:v>16.2296315516287</c:v>
              </c:pt>
              <c:pt idx="23">
                <c:v>15.28257707417157</c:v>
              </c:pt>
              <c:pt idx="24">
                <c:v>15.631904743421046</c:v>
              </c:pt>
              <c:pt idx="25">
                <c:v>14.627661878936635</c:v>
              </c:pt>
              <c:pt idx="26">
                <c:v>12.685359016192763</c:v>
              </c:pt>
              <c:pt idx="27">
                <c:v>13.50695864453678</c:v>
              </c:pt>
              <c:pt idx="28">
                <c:v>12.287267899961307</c:v>
              </c:pt>
              <c:pt idx="29">
                <c:v>9.9941625715858322</c:v>
              </c:pt>
            </c:numLit>
          </c:val>
          <c:extLst>
            <c:ext xmlns:c16="http://schemas.microsoft.com/office/drawing/2014/chart" uri="{C3380CC4-5D6E-409C-BE32-E72D297353CC}">
              <c16:uniqueId val="{00000003-3DFF-4315-B5FF-5DB5995EEF2E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4.3199093683973571E-4</c:v>
              </c:pt>
              <c:pt idx="1">
                <c:v>4.4991480664549133E-4</c:v>
              </c:pt>
              <c:pt idx="2">
                <c:v>7.1762183139984425E-4</c:v>
              </c:pt>
              <c:pt idx="3">
                <c:v>7.2310038422844145E-4</c:v>
              </c:pt>
              <c:pt idx="4">
                <c:v>0.26996887647316115</c:v>
              </c:pt>
              <c:pt idx="5">
                <c:v>8.7355115706877484E-4</c:v>
              </c:pt>
              <c:pt idx="6">
                <c:v>-0.97790029214266738</c:v>
              </c:pt>
              <c:pt idx="7">
                <c:v>8.8768039706992035</c:v>
              </c:pt>
              <c:pt idx="8">
                <c:v>25.336162740616487</c:v>
              </c:pt>
              <c:pt idx="9">
                <c:v>14.45080543297972</c:v>
              </c:pt>
              <c:pt idx="10">
                <c:v>23.413280975447321</c:v>
              </c:pt>
              <c:pt idx="11">
                <c:v>23.338805637938975</c:v>
              </c:pt>
              <c:pt idx="12">
                <c:v>38.837816761045389</c:v>
              </c:pt>
              <c:pt idx="13">
                <c:v>32.12140837063987</c:v>
              </c:pt>
              <c:pt idx="14">
                <c:v>30.33183388600537</c:v>
              </c:pt>
              <c:pt idx="15">
                <c:v>32.505090780227306</c:v>
              </c:pt>
              <c:pt idx="16">
                <c:v>17.295526716031134</c:v>
              </c:pt>
              <c:pt idx="17">
                <c:v>4.4300335811414584</c:v>
              </c:pt>
              <c:pt idx="18">
                <c:v>12.641360040461166</c:v>
              </c:pt>
              <c:pt idx="19">
                <c:v>-1.3566805583377572</c:v>
              </c:pt>
              <c:pt idx="20">
                <c:v>-3.9812074702707037</c:v>
              </c:pt>
              <c:pt idx="21">
                <c:v>-2.1588941837324569</c:v>
              </c:pt>
              <c:pt idx="22">
                <c:v>1.4829680397236302</c:v>
              </c:pt>
              <c:pt idx="23">
                <c:v>-0.60365381424014686</c:v>
              </c:pt>
              <c:pt idx="24">
                <c:v>-4.3311454804217533</c:v>
              </c:pt>
              <c:pt idx="25">
                <c:v>-3.9352163053121103</c:v>
              </c:pt>
              <c:pt idx="26">
                <c:v>0.14659540464225529</c:v>
              </c:pt>
              <c:pt idx="27">
                <c:v>-2.2680214545709418</c:v>
              </c:pt>
              <c:pt idx="28">
                <c:v>-1.2389504657310795</c:v>
              </c:pt>
              <c:pt idx="29">
                <c:v>0.59519520685503835</c:v>
              </c:pt>
            </c:numLit>
          </c:val>
          <c:extLst>
            <c:ext xmlns:c16="http://schemas.microsoft.com/office/drawing/2014/chart" uri="{C3380CC4-5D6E-409C-BE32-E72D297353CC}">
              <c16:uniqueId val="{00000004-3DFF-4315-B5FF-5DB5995EEF2E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1.7179681840899996E-3</c:v>
              </c:pt>
              <c:pt idx="1">
                <c:v>1.7203622457799995E-3</c:v>
              </c:pt>
              <c:pt idx="2">
                <c:v>-3.2710258884094401E-4</c:v>
              </c:pt>
              <c:pt idx="3">
                <c:v>0.29238630061261617</c:v>
              </c:pt>
              <c:pt idx="4">
                <c:v>1.6749191541616197</c:v>
              </c:pt>
              <c:pt idx="5">
                <c:v>1.1113616229112075</c:v>
              </c:pt>
              <c:pt idx="6">
                <c:v>-0.32019573047283956</c:v>
              </c:pt>
              <c:pt idx="7">
                <c:v>-0.60272217848157794</c:v>
              </c:pt>
              <c:pt idx="8">
                <c:v>1.7972890378999999E-3</c:v>
              </c:pt>
              <c:pt idx="9">
                <c:v>0.12816413777998997</c:v>
              </c:pt>
              <c:pt idx="10">
                <c:v>-1.0612020859383016</c:v>
              </c:pt>
              <c:pt idx="11">
                <c:v>0.79299916186773345</c:v>
              </c:pt>
              <c:pt idx="12">
                <c:v>0.20888154252769053</c:v>
              </c:pt>
              <c:pt idx="13">
                <c:v>-1.2451817881653113</c:v>
              </c:pt>
              <c:pt idx="14">
                <c:v>-6.9207311080240252E-2</c:v>
              </c:pt>
              <c:pt idx="15">
                <c:v>-0.81944883571115312</c:v>
              </c:pt>
              <c:pt idx="16">
                <c:v>9.2050639067999679E-4</c:v>
              </c:pt>
              <c:pt idx="17">
                <c:v>8.5794689574930381</c:v>
              </c:pt>
              <c:pt idx="18">
                <c:v>1.5918930197169407</c:v>
              </c:pt>
              <c:pt idx="19">
                <c:v>0.3721069446786629</c:v>
              </c:pt>
              <c:pt idx="20">
                <c:v>-0.13712062130677971</c:v>
              </c:pt>
              <c:pt idx="21">
                <c:v>0.62400925427518672</c:v>
              </c:pt>
              <c:pt idx="22">
                <c:v>0.95680120823680248</c:v>
              </c:pt>
              <c:pt idx="23">
                <c:v>-0.18701603212354456</c:v>
              </c:pt>
              <c:pt idx="24">
                <c:v>-1.8908554993999488E-4</c:v>
              </c:pt>
              <c:pt idx="25">
                <c:v>-0.12714971942038034</c:v>
              </c:pt>
              <c:pt idx="26">
                <c:v>-0.2062714588209289</c:v>
              </c:pt>
              <c:pt idx="27">
                <c:v>0.2365342036759337</c:v>
              </c:pt>
              <c:pt idx="28">
                <c:v>3.6589870331460217E-2</c:v>
              </c:pt>
              <c:pt idx="29">
                <c:v>0.80680887065892115</c:v>
              </c:pt>
            </c:numLit>
          </c:val>
          <c:extLst>
            <c:ext xmlns:c16="http://schemas.microsoft.com/office/drawing/2014/chart" uri="{C3380CC4-5D6E-409C-BE32-E72D297353CC}">
              <c16:uniqueId val="{00000005-3DFF-4315-B5FF-5DB5995EEF2E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7.0636934608020496</c:v>
              </c:pt>
              <c:pt idx="1">
                <c:v>6.867140635557069E-6</c:v>
              </c:pt>
              <c:pt idx="2">
                <c:v>7.5777208297054552E-7</c:v>
              </c:pt>
              <c:pt idx="3">
                <c:v>1.7272705836774304E-6</c:v>
              </c:pt>
              <c:pt idx="4">
                <c:v>5.3810186872928609</c:v>
              </c:pt>
              <c:pt idx="5">
                <c:v>1.0594668542488814</c:v>
              </c:pt>
              <c:pt idx="6">
                <c:v>5.1005100709287395E-6</c:v>
              </c:pt>
              <c:pt idx="7">
                <c:v>-18.519097398506972</c:v>
              </c:pt>
              <c:pt idx="8">
                <c:v>1.4077888376514691E-4</c:v>
              </c:pt>
              <c:pt idx="9">
                <c:v>3.2212845870404426E-7</c:v>
              </c:pt>
              <c:pt idx="10">
                <c:v>2.9614188273553551E-7</c:v>
              </c:pt>
              <c:pt idx="11">
                <c:v>-1.496777095245052E-7</c:v>
              </c:pt>
              <c:pt idx="12">
                <c:v>-2.4548181099224853</c:v>
              </c:pt>
              <c:pt idx="13">
                <c:v>7.4570738831905214E-7</c:v>
              </c:pt>
              <c:pt idx="14">
                <c:v>4.924183557291457E-6</c:v>
              </c:pt>
              <c:pt idx="15">
                <c:v>1.1688772635725668E-7</c:v>
              </c:pt>
              <c:pt idx="16">
                <c:v>8.8287908748511686E-8</c:v>
              </c:pt>
              <c:pt idx="17">
                <c:v>6.0960065711358077E-8</c:v>
              </c:pt>
              <c:pt idx="18">
                <c:v>6.4091147586693247E-8</c:v>
              </c:pt>
              <c:pt idx="19">
                <c:v>5.3036895383278025E-8</c:v>
              </c:pt>
              <c:pt idx="20">
                <c:v>5.502012273236093E-7</c:v>
              </c:pt>
              <c:pt idx="21">
                <c:v>3.5790648376443088E-7</c:v>
              </c:pt>
              <c:pt idx="22">
                <c:v>3.9345686846495952E-7</c:v>
              </c:pt>
              <c:pt idx="23">
                <c:v>6.292451234855243E-7</c:v>
              </c:pt>
              <c:pt idx="24">
                <c:v>1.9928037292952279E-6</c:v>
              </c:pt>
              <c:pt idx="25">
                <c:v>5.247397069093412E-8</c:v>
              </c:pt>
              <c:pt idx="26">
                <c:v>5.1855681922277093E-8</c:v>
              </c:pt>
              <c:pt idx="27">
                <c:v>3.6014533875008489E-8</c:v>
              </c:pt>
              <c:pt idx="28">
                <c:v>1.1042316220950042E-5</c:v>
              </c:pt>
              <c:pt idx="29">
                <c:v>1.1707028785029488E-7</c:v>
              </c:pt>
            </c:numLit>
          </c:val>
          <c:extLst>
            <c:ext xmlns:c16="http://schemas.microsoft.com/office/drawing/2014/chart" uri="{C3380CC4-5D6E-409C-BE32-E72D297353CC}">
              <c16:uniqueId val="{00000006-3DFF-4315-B5FF-5DB5995EEF2E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6.6523513971000758E-4</c:v>
              </c:pt>
              <c:pt idx="1">
                <c:v>4.2561503426700176E-3</c:v>
              </c:pt>
              <c:pt idx="2">
                <c:v>1.7758538830849935E-2</c:v>
              </c:pt>
              <c:pt idx="3">
                <c:v>1.4911500761000007E-2</c:v>
              </c:pt>
              <c:pt idx="4">
                <c:v>1.4366639102540102E-2</c:v>
              </c:pt>
              <c:pt idx="5">
                <c:v>-4.6877369569999994E-2</c:v>
              </c:pt>
              <c:pt idx="6">
                <c:v>-0.16100253773000001</c:v>
              </c:pt>
              <c:pt idx="7">
                <c:v>-0.87608711080000012</c:v>
              </c:pt>
              <c:pt idx="8">
                <c:v>-0.77157097006000019</c:v>
              </c:pt>
              <c:pt idx="9">
                <c:v>-0.60282045269999995</c:v>
              </c:pt>
              <c:pt idx="10">
                <c:v>-5.0028457800000092E-2</c:v>
              </c:pt>
              <c:pt idx="11">
                <c:v>-0.36100111640000004</c:v>
              </c:pt>
              <c:pt idx="12">
                <c:v>-0.32456107010000002</c:v>
              </c:pt>
              <c:pt idx="13">
                <c:v>-0.21206898536000007</c:v>
              </c:pt>
              <c:pt idx="14">
                <c:v>-0.37039317369999997</c:v>
              </c:pt>
              <c:pt idx="15">
                <c:v>-0.22919540730000021</c:v>
              </c:pt>
              <c:pt idx="16">
                <c:v>-0.3542295460999999</c:v>
              </c:pt>
              <c:pt idx="17">
                <c:v>-0.12463183480000006</c:v>
              </c:pt>
              <c:pt idx="18">
                <c:v>-6.607178330000002E-2</c:v>
              </c:pt>
              <c:pt idx="19">
                <c:v>-0.25069520759999997</c:v>
              </c:pt>
              <c:pt idx="20">
                <c:v>-0.28312137895</c:v>
              </c:pt>
              <c:pt idx="21">
                <c:v>-0.15408068269999992</c:v>
              </c:pt>
              <c:pt idx="22">
                <c:v>-0.21383103330000003</c:v>
              </c:pt>
              <c:pt idx="23">
                <c:v>-0.26934939759999998</c:v>
              </c:pt>
              <c:pt idx="24">
                <c:v>-0.23606343270000008</c:v>
              </c:pt>
              <c:pt idx="25">
                <c:v>-9.4791057299999953E-2</c:v>
              </c:pt>
              <c:pt idx="26">
                <c:v>-5.1688515400000024E-2</c:v>
              </c:pt>
              <c:pt idx="27">
                <c:v>-0.15141397979999996</c:v>
              </c:pt>
              <c:pt idx="28">
                <c:v>-0.21614169250000004</c:v>
              </c:pt>
              <c:pt idx="29">
                <c:v>1.1851989496299842E-3</c:v>
              </c:pt>
            </c:numLit>
          </c:val>
          <c:extLst>
            <c:ext xmlns:c16="http://schemas.microsoft.com/office/drawing/2014/chart" uri="{C3380CC4-5D6E-409C-BE32-E72D297353CC}">
              <c16:uniqueId val="{00000007-3DFF-4315-B5FF-5DB5995EE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727872"/>
        <c:axId val="1218654144"/>
      </c:barChart>
      <c:catAx>
        <c:axId val="121972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8654144"/>
        <c:crosses val="autoZero"/>
        <c:auto val="1"/>
        <c:lblAlgn val="ctr"/>
        <c:lblOffset val="100"/>
        <c:noMultiLvlLbl val="0"/>
      </c:catAx>
      <c:valAx>
        <c:axId val="121865414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1972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-2.0320421201725196</c:v>
              </c:pt>
              <c:pt idx="1">
                <c:v>-7.6063844729345007</c:v>
              </c:pt>
              <c:pt idx="2">
                <c:v>4.2599325425190955</c:v>
              </c:pt>
              <c:pt idx="3">
                <c:v>6.8009635525519343</c:v>
              </c:pt>
              <c:pt idx="4">
                <c:v>10.15960170685446</c:v>
              </c:pt>
              <c:pt idx="5">
                <c:v>-11.944579092372351</c:v>
              </c:pt>
              <c:pt idx="6">
                <c:v>-27.154488120011592</c:v>
              </c:pt>
              <c:pt idx="7">
                <c:v>110.89126685036581</c:v>
              </c:pt>
              <c:pt idx="8">
                <c:v>124.11103434506276</c:v>
              </c:pt>
              <c:pt idx="9">
                <c:v>28.920900610537046</c:v>
              </c:pt>
              <c:pt idx="10">
                <c:v>48.439792960666637</c:v>
              </c:pt>
              <c:pt idx="11">
                <c:v>47.543615197179861</c:v>
              </c:pt>
              <c:pt idx="12">
                <c:v>77.339363530925766</c:v>
              </c:pt>
              <c:pt idx="13">
                <c:v>95.348441020610153</c:v>
              </c:pt>
              <c:pt idx="14">
                <c:v>48.426808568066008</c:v>
              </c:pt>
              <c:pt idx="15">
                <c:v>73.471787911468255</c:v>
              </c:pt>
              <c:pt idx="16">
                <c:v>26.744824214418259</c:v>
              </c:pt>
              <c:pt idx="17">
                <c:v>54.138080381193504</c:v>
              </c:pt>
              <c:pt idx="18">
                <c:v>44.845590516675202</c:v>
              </c:pt>
              <c:pt idx="19">
                <c:v>11.6757197795514</c:v>
              </c:pt>
              <c:pt idx="20">
                <c:v>-15.632987129171397</c:v>
              </c:pt>
              <c:pt idx="21">
                <c:v>-21.080261998460628</c:v>
              </c:pt>
              <c:pt idx="22">
                <c:v>-16.320159104965569</c:v>
              </c:pt>
              <c:pt idx="23">
                <c:v>56.443693119839281</c:v>
              </c:pt>
              <c:pt idx="24">
                <c:v>49.716622354719675</c:v>
              </c:pt>
              <c:pt idx="25">
                <c:v>40.171780632188984</c:v>
              </c:pt>
              <c:pt idx="26">
                <c:v>127.95644033391727</c:v>
              </c:pt>
              <c:pt idx="27">
                <c:v>143.983612669801</c:v>
              </c:pt>
              <c:pt idx="28">
                <c:v>131.06907995874053</c:v>
              </c:pt>
              <c:pt idx="29">
                <c:v>205.48753601368526</c:v>
              </c:pt>
            </c:numLit>
          </c:val>
          <c:extLst>
            <c:ext xmlns:c16="http://schemas.microsoft.com/office/drawing/2014/chart" uri="{C3380CC4-5D6E-409C-BE32-E72D297353CC}">
              <c16:uniqueId val="{00000000-6E14-4164-8E0B-E06FB520A02D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-1.8955243511429174</c:v>
              </c:pt>
              <c:pt idx="1">
                <c:v>-3.2192699480694493</c:v>
              </c:pt>
              <c:pt idx="2">
                <c:v>-0.84830720639575929</c:v>
              </c:pt>
              <c:pt idx="3">
                <c:v>1.5426346700387512</c:v>
              </c:pt>
              <c:pt idx="4">
                <c:v>-0.86531234110599087</c:v>
              </c:pt>
              <c:pt idx="5">
                <c:v>-5.4363300953779685</c:v>
              </c:pt>
              <c:pt idx="6">
                <c:v>-9.67575964976416</c:v>
              </c:pt>
              <c:pt idx="7">
                <c:v>66.604354374504851</c:v>
              </c:pt>
              <c:pt idx="8">
                <c:v>74.886245106956892</c:v>
              </c:pt>
              <c:pt idx="9">
                <c:v>26.069212528958587</c:v>
              </c:pt>
              <c:pt idx="10">
                <c:v>24.453961800523189</c:v>
              </c:pt>
              <c:pt idx="11">
                <c:v>10.946986702539675</c:v>
              </c:pt>
              <c:pt idx="12">
                <c:v>21.454502048763629</c:v>
              </c:pt>
              <c:pt idx="13">
                <c:v>28.329104482366461</c:v>
              </c:pt>
              <c:pt idx="14">
                <c:v>20.295979260325339</c:v>
              </c:pt>
              <c:pt idx="15">
                <c:v>28.123160822088721</c:v>
              </c:pt>
              <c:pt idx="16">
                <c:v>17.804744078471799</c:v>
              </c:pt>
              <c:pt idx="17">
                <c:v>19.108892408009638</c:v>
              </c:pt>
              <c:pt idx="18">
                <c:v>14.23688889310472</c:v>
              </c:pt>
              <c:pt idx="19">
                <c:v>-40.833056616953741</c:v>
              </c:pt>
              <c:pt idx="20">
                <c:v>-70.019694353565683</c:v>
              </c:pt>
              <c:pt idx="21">
                <c:v>-65.623442810807092</c:v>
              </c:pt>
              <c:pt idx="22">
                <c:v>-60.269555769665999</c:v>
              </c:pt>
              <c:pt idx="23">
                <c:v>-35.439382972151179</c:v>
              </c:pt>
              <c:pt idx="24">
                <c:v>-31.408460026241414</c:v>
              </c:pt>
              <c:pt idx="25">
                <c:v>-36.162595778666059</c:v>
              </c:pt>
              <c:pt idx="26">
                <c:v>-10.187685651600304</c:v>
              </c:pt>
              <c:pt idx="27">
                <c:v>-10.076024920106079</c:v>
              </c:pt>
              <c:pt idx="28">
                <c:v>-6.9282531768468516</c:v>
              </c:pt>
              <c:pt idx="29">
                <c:v>6.8403095736176738</c:v>
              </c:pt>
            </c:numLit>
          </c:val>
          <c:extLst>
            <c:ext xmlns:c16="http://schemas.microsoft.com/office/drawing/2014/chart" uri="{C3380CC4-5D6E-409C-BE32-E72D297353CC}">
              <c16:uniqueId val="{00000001-6E14-4164-8E0B-E06FB520A02D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2.9860646113866096</c:v>
              </c:pt>
              <c:pt idx="1">
                <c:v>7.2480157664081162</c:v>
              </c:pt>
              <c:pt idx="2">
                <c:v>0.959509579114183</c:v>
              </c:pt>
              <c:pt idx="3">
                <c:v>0.66310999780216662</c:v>
              </c:pt>
              <c:pt idx="4">
                <c:v>0.60673132407009689</c:v>
              </c:pt>
              <c:pt idx="5">
                <c:v>0.202917330386299</c:v>
              </c:pt>
              <c:pt idx="6">
                <c:v>-7.4380784461300209</c:v>
              </c:pt>
              <c:pt idx="7">
                <c:v>-26.829827727109205</c:v>
              </c:pt>
              <c:pt idx="8">
                <c:v>9.1556483687477339</c:v>
              </c:pt>
              <c:pt idx="9">
                <c:v>58.017605871320256</c:v>
              </c:pt>
              <c:pt idx="10">
                <c:v>40.095234935128929</c:v>
              </c:pt>
              <c:pt idx="11">
                <c:v>69.728423928515667</c:v>
              </c:pt>
              <c:pt idx="12">
                <c:v>47.067467941078348</c:v>
              </c:pt>
              <c:pt idx="13">
                <c:v>57.302938899993251</c:v>
              </c:pt>
              <c:pt idx="14">
                <c:v>39.303270918222097</c:v>
              </c:pt>
              <c:pt idx="15">
                <c:v>144.84478320021208</c:v>
              </c:pt>
              <c:pt idx="16">
                <c:v>138.19366234404879</c:v>
              </c:pt>
              <c:pt idx="17">
                <c:v>148.74943277435955</c:v>
              </c:pt>
              <c:pt idx="18">
                <c:v>142.52933124884498</c:v>
              </c:pt>
              <c:pt idx="19">
                <c:v>318.23688123637771</c:v>
              </c:pt>
              <c:pt idx="20">
                <c:v>472.65398765015289</c:v>
              </c:pt>
              <c:pt idx="21">
                <c:v>435.52034792901259</c:v>
              </c:pt>
              <c:pt idx="22">
                <c:v>373.10272504317868</c:v>
              </c:pt>
              <c:pt idx="23">
                <c:v>312.5968794867747</c:v>
              </c:pt>
              <c:pt idx="24">
                <c:v>294.08097973722352</c:v>
              </c:pt>
              <c:pt idx="25">
                <c:v>280.36894046721318</c:v>
              </c:pt>
              <c:pt idx="26">
                <c:v>158.04071155030783</c:v>
              </c:pt>
              <c:pt idx="27">
                <c:v>121.55429342427146</c:v>
              </c:pt>
              <c:pt idx="28">
                <c:v>54.407890517343276</c:v>
              </c:pt>
              <c:pt idx="29">
                <c:v>32.725583588062705</c:v>
              </c:pt>
            </c:numLit>
          </c:val>
          <c:extLst>
            <c:ext xmlns:c16="http://schemas.microsoft.com/office/drawing/2014/chart" uri="{C3380CC4-5D6E-409C-BE32-E72D297353CC}">
              <c16:uniqueId val="{00000002-6E14-4164-8E0B-E06FB520A02D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0.50378797247697094</c:v>
              </c:pt>
              <c:pt idx="1">
                <c:v>1.1989236273440156</c:v>
              </c:pt>
              <c:pt idx="2">
                <c:v>-0.35539699217770249</c:v>
              </c:pt>
              <c:pt idx="3">
                <c:v>-0.29828188383339693</c:v>
              </c:pt>
              <c:pt idx="4">
                <c:v>-1.1474709321863656</c:v>
              </c:pt>
              <c:pt idx="5">
                <c:v>2.4650695048147782</c:v>
              </c:pt>
              <c:pt idx="6">
                <c:v>2.4955360176755903</c:v>
              </c:pt>
              <c:pt idx="7">
                <c:v>4.9259947427553925</c:v>
              </c:pt>
              <c:pt idx="8">
                <c:v>0.7625094941045063</c:v>
              </c:pt>
              <c:pt idx="9">
                <c:v>6.9428057900081512</c:v>
              </c:pt>
              <c:pt idx="10">
                <c:v>2.8898764330247104</c:v>
              </c:pt>
              <c:pt idx="11">
                <c:v>8.8777550455599794</c:v>
              </c:pt>
              <c:pt idx="12">
                <c:v>5.8743012632875207</c:v>
              </c:pt>
              <c:pt idx="13">
                <c:v>5.2830646416848595</c:v>
              </c:pt>
              <c:pt idx="14">
                <c:v>5.0442260539446693</c:v>
              </c:pt>
              <c:pt idx="15">
                <c:v>2.4902209059077336</c:v>
              </c:pt>
              <c:pt idx="16">
                <c:v>5.5386499720149232</c:v>
              </c:pt>
              <c:pt idx="17">
                <c:v>3.8161345029324707</c:v>
              </c:pt>
              <c:pt idx="18">
                <c:v>0.42039539417112337</c:v>
              </c:pt>
              <c:pt idx="19">
                <c:v>16.253730451382864</c:v>
              </c:pt>
              <c:pt idx="20">
                <c:v>18.626418276695745</c:v>
              </c:pt>
              <c:pt idx="21">
                <c:v>16.80855076509647</c:v>
              </c:pt>
              <c:pt idx="22">
                <c:v>17.45434058766773</c:v>
              </c:pt>
              <c:pt idx="23">
                <c:v>6.9218821548377605</c:v>
              </c:pt>
              <c:pt idx="24">
                <c:v>8.7812868736976384</c:v>
              </c:pt>
              <c:pt idx="25">
                <c:v>9.1150943226404024</c:v>
              </c:pt>
              <c:pt idx="26">
                <c:v>0.69746949000642644</c:v>
              </c:pt>
              <c:pt idx="27">
                <c:v>0.29966452078929251</c:v>
              </c:pt>
              <c:pt idx="28">
                <c:v>-6.6144139122496028</c:v>
              </c:pt>
              <c:pt idx="29">
                <c:v>-7.1510173968545416</c:v>
              </c:pt>
            </c:numLit>
          </c:val>
          <c:extLst>
            <c:ext xmlns:c16="http://schemas.microsoft.com/office/drawing/2014/chart" uri="{C3380CC4-5D6E-409C-BE32-E72D297353CC}">
              <c16:uniqueId val="{00000003-6E14-4164-8E0B-E06FB520A02D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1.1736775549631661E-3</c:v>
              </c:pt>
              <c:pt idx="1">
                <c:v>1.3816494488881666E-3</c:v>
              </c:pt>
              <c:pt idx="2">
                <c:v>2.7527887919415881</c:v>
              </c:pt>
              <c:pt idx="3">
                <c:v>2.7176380322736495</c:v>
              </c:pt>
              <c:pt idx="4">
                <c:v>2.4547621683383909</c:v>
              </c:pt>
              <c:pt idx="5">
                <c:v>1.2834034802960694</c:v>
              </c:pt>
              <c:pt idx="6">
                <c:v>2.916483643062115</c:v>
              </c:pt>
              <c:pt idx="7">
                <c:v>16.819775343014101</c:v>
              </c:pt>
              <c:pt idx="8">
                <c:v>32.862429455731245</c:v>
              </c:pt>
              <c:pt idx="9">
                <c:v>21.401035084847905</c:v>
              </c:pt>
              <c:pt idx="10">
                <c:v>31.774051875376585</c:v>
              </c:pt>
              <c:pt idx="11">
                <c:v>41.789786221982752</c:v>
              </c:pt>
              <c:pt idx="12">
                <c:v>52.877667733050544</c:v>
              </c:pt>
              <c:pt idx="13">
                <c:v>40.674158578771397</c:v>
              </c:pt>
              <c:pt idx="14">
                <c:v>36.00075960624622</c:v>
              </c:pt>
              <c:pt idx="15">
                <c:v>53.436880205861712</c:v>
              </c:pt>
              <c:pt idx="16">
                <c:v>57.403976482016844</c:v>
              </c:pt>
              <c:pt idx="17">
                <c:v>53.298720596406497</c:v>
              </c:pt>
              <c:pt idx="18">
                <c:v>48.483378267831881</c:v>
              </c:pt>
              <c:pt idx="19">
                <c:v>30.513170735655308</c:v>
              </c:pt>
              <c:pt idx="20">
                <c:v>13.265624732054846</c:v>
              </c:pt>
              <c:pt idx="21">
                <c:v>12.526560311485412</c:v>
              </c:pt>
              <c:pt idx="22">
                <c:v>11.828671062958904</c:v>
              </c:pt>
              <c:pt idx="23">
                <c:v>32.283285317264131</c:v>
              </c:pt>
              <c:pt idx="24">
                <c:v>31.671468966064083</c:v>
              </c:pt>
              <c:pt idx="25">
                <c:v>19.821657417633162</c:v>
              </c:pt>
              <c:pt idx="26">
                <c:v>28.726546757719234</c:v>
              </c:pt>
              <c:pt idx="27">
                <c:v>25.359782730597885</c:v>
              </c:pt>
              <c:pt idx="28">
                <c:v>26.77772325881881</c:v>
              </c:pt>
              <c:pt idx="29">
                <c:v>40.366360726772655</c:v>
              </c:pt>
            </c:numLit>
          </c:val>
          <c:extLst>
            <c:ext xmlns:c16="http://schemas.microsoft.com/office/drawing/2014/chart" uri="{C3380CC4-5D6E-409C-BE32-E72D297353CC}">
              <c16:uniqueId val="{00000004-6E14-4164-8E0B-E06FB520A02D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3.8155588355299973E-3</c:v>
              </c:pt>
              <c:pt idx="1">
                <c:v>3.8714350528599975E-3</c:v>
              </c:pt>
              <c:pt idx="2">
                <c:v>-16.437570855003429</c:v>
              </c:pt>
              <c:pt idx="3">
                <c:v>-4.8997742118756022</c:v>
              </c:pt>
              <c:pt idx="4">
                <c:v>8.0260311637149639E-2</c:v>
              </c:pt>
              <c:pt idx="5">
                <c:v>6.0002212528903591</c:v>
              </c:pt>
              <c:pt idx="6">
                <c:v>-3.8050404274208276</c:v>
              </c:pt>
              <c:pt idx="7">
                <c:v>-0.61191269606844134</c:v>
              </c:pt>
              <c:pt idx="8">
                <c:v>0.90497951504528007</c:v>
              </c:pt>
              <c:pt idx="9">
                <c:v>0.58394034277668994</c:v>
              </c:pt>
              <c:pt idx="10">
                <c:v>-5.4492628365780948E-2</c:v>
              </c:pt>
              <c:pt idx="11">
                <c:v>-8.3918750451769011</c:v>
              </c:pt>
              <c:pt idx="12">
                <c:v>9.701503761539991E-3</c:v>
              </c:pt>
              <c:pt idx="13">
                <c:v>-3.1078281651730304</c:v>
              </c:pt>
              <c:pt idx="14">
                <c:v>3.0499580682138192</c:v>
              </c:pt>
              <c:pt idx="15">
                <c:v>9.7887568804810368</c:v>
              </c:pt>
              <c:pt idx="16">
                <c:v>1.9885790834526804</c:v>
              </c:pt>
              <c:pt idx="17">
                <c:v>-4.1067623373627917</c:v>
              </c:pt>
              <c:pt idx="18">
                <c:v>-0.18309330549164393</c:v>
              </c:pt>
              <c:pt idx="19">
                <c:v>-0.14048381858432535</c:v>
              </c:pt>
              <c:pt idx="20">
                <c:v>-6.4125489564701432E-3</c:v>
              </c:pt>
              <c:pt idx="21">
                <c:v>6.2498286688368481</c:v>
              </c:pt>
              <c:pt idx="22">
                <c:v>-0.89099496922154486</c:v>
              </c:pt>
              <c:pt idx="23">
                <c:v>-2.9714216756306175</c:v>
              </c:pt>
              <c:pt idx="24">
                <c:v>-8.3026107168780006E-2</c:v>
              </c:pt>
              <c:pt idx="25">
                <c:v>2.7188184256241916</c:v>
              </c:pt>
              <c:pt idx="26">
                <c:v>10.663474014299551</c:v>
              </c:pt>
              <c:pt idx="27">
                <c:v>20.067093395004015</c:v>
              </c:pt>
              <c:pt idx="28">
                <c:v>201.77913935637852</c:v>
              </c:pt>
              <c:pt idx="29">
                <c:v>163.00513352358965</c:v>
              </c:pt>
            </c:numLit>
          </c:val>
          <c:extLst>
            <c:ext xmlns:c16="http://schemas.microsoft.com/office/drawing/2014/chart" uri="{C3380CC4-5D6E-409C-BE32-E72D297353CC}">
              <c16:uniqueId val="{00000005-6E14-4164-8E0B-E06FB520A02D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5.2772376028075882</c:v>
              </c:pt>
              <c:pt idx="1">
                <c:v>9.2102462530802714E-5</c:v>
              </c:pt>
              <c:pt idx="2">
                <c:v>2.8032236047782223E-6</c:v>
              </c:pt>
              <c:pt idx="3">
                <c:v>-1.0279998722535026</c:v>
              </c:pt>
              <c:pt idx="4">
                <c:v>3.7100274071710828</c:v>
              </c:pt>
              <c:pt idx="5">
                <c:v>6.1725088651189125E-6</c:v>
              </c:pt>
              <c:pt idx="6">
                <c:v>-5.7692425999608474</c:v>
              </c:pt>
              <c:pt idx="7">
                <c:v>-22.38964346918668</c:v>
              </c:pt>
              <c:pt idx="8">
                <c:v>4.2423649193993924</c:v>
              </c:pt>
              <c:pt idx="9">
                <c:v>5.0110575629799818</c:v>
              </c:pt>
              <c:pt idx="10">
                <c:v>0.74143081790754461</c:v>
              </c:pt>
              <c:pt idx="11">
                <c:v>-1.6298445192252888</c:v>
              </c:pt>
              <c:pt idx="12">
                <c:v>-0.81901387429246686</c:v>
              </c:pt>
              <c:pt idx="13">
                <c:v>1.0450411894113236E-6</c:v>
              </c:pt>
              <c:pt idx="14">
                <c:v>-0.82176060181060651</c:v>
              </c:pt>
              <c:pt idx="15">
                <c:v>7.454258692440984E-7</c:v>
              </c:pt>
              <c:pt idx="16">
                <c:v>3.8690142521386098E-7</c:v>
              </c:pt>
              <c:pt idx="17">
                <c:v>2.3758452751867046E-7</c:v>
              </c:pt>
              <c:pt idx="18">
                <c:v>9.8216677409975535E-7</c:v>
              </c:pt>
              <c:pt idx="19">
                <c:v>15.126606495233808</c:v>
              </c:pt>
              <c:pt idx="20">
                <c:v>2.2257769813565034</c:v>
              </c:pt>
              <c:pt idx="21">
                <c:v>-0.38832799746341085</c:v>
              </c:pt>
              <c:pt idx="22">
                <c:v>1.3894928226811031E-7</c:v>
              </c:pt>
              <c:pt idx="23">
                <c:v>-3.0318673256263224</c:v>
              </c:pt>
              <c:pt idx="24">
                <c:v>-1.0651235661109677</c:v>
              </c:pt>
              <c:pt idx="25">
                <c:v>0.57516675572335063</c:v>
              </c:pt>
              <c:pt idx="26">
                <c:v>2.9810835528921946</c:v>
              </c:pt>
              <c:pt idx="27">
                <c:v>6.6154913689528891</c:v>
              </c:pt>
              <c:pt idx="28">
                <c:v>-7.8646360421270929</c:v>
              </c:pt>
              <c:pt idx="29">
                <c:v>-0.5597402130045771</c:v>
              </c:pt>
            </c:numLit>
          </c:val>
          <c:extLst>
            <c:ext xmlns:c16="http://schemas.microsoft.com/office/drawing/2014/chart" uri="{C3380CC4-5D6E-409C-BE32-E72D297353CC}">
              <c16:uniqueId val="{00000006-6E14-4164-8E0B-E06FB520A02D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-5.3844670723499966E-2</c:v>
              </c:pt>
              <c:pt idx="1">
                <c:v>-3.1445348865799971E-2</c:v>
              </c:pt>
              <c:pt idx="2">
                <c:v>1.7174276052540016E-2</c:v>
              </c:pt>
              <c:pt idx="3">
                <c:v>3.7782636330000008E-2</c:v>
              </c:pt>
              <c:pt idx="4">
                <c:v>2.8593817279999989E-2</c:v>
              </c:pt>
              <c:pt idx="5">
                <c:v>-4.0250273480000043E-2</c:v>
              </c:pt>
              <c:pt idx="6">
                <c:v>-0.19894175345999987</c:v>
              </c:pt>
              <c:pt idx="7">
                <c:v>-0.66980739</c:v>
              </c:pt>
              <c:pt idx="8">
                <c:v>-0.60932757999999998</c:v>
              </c:pt>
              <c:pt idx="9">
                <c:v>-0.53357972399999987</c:v>
              </c:pt>
              <c:pt idx="10">
                <c:v>-0.33750011000000002</c:v>
              </c:pt>
              <c:pt idx="11">
                <c:v>-0.40801905100000002</c:v>
              </c:pt>
              <c:pt idx="12">
                <c:v>-0.48319728199999984</c:v>
              </c:pt>
              <c:pt idx="13">
                <c:v>-0.33869047749999998</c:v>
              </c:pt>
              <c:pt idx="14">
                <c:v>-0.48609485000000008</c:v>
              </c:pt>
              <c:pt idx="15">
                <c:v>-0.2784096780000001</c:v>
              </c:pt>
              <c:pt idx="16">
                <c:v>-0.24910239599999978</c:v>
              </c:pt>
              <c:pt idx="17">
                <c:v>-6.3022355999999946E-2</c:v>
              </c:pt>
              <c:pt idx="18">
                <c:v>1.8419761999999895E-2</c:v>
              </c:pt>
              <c:pt idx="19">
                <c:v>-0.25756516999999984</c:v>
              </c:pt>
              <c:pt idx="20">
                <c:v>-0.262168399</c:v>
              </c:pt>
              <c:pt idx="21">
                <c:v>3.2648968859999961E-2</c:v>
              </c:pt>
              <c:pt idx="22">
                <c:v>-6.1086514999999952E-2</c:v>
              </c:pt>
              <c:pt idx="23">
                <c:v>-0.13239758740000002</c:v>
              </c:pt>
              <c:pt idx="24">
                <c:v>-0.15868329200000003</c:v>
              </c:pt>
              <c:pt idx="25">
                <c:v>-5.4087353700000063E-2</c:v>
              </c:pt>
              <c:pt idx="26">
                <c:v>-2.1243940000000294E-3</c:v>
              </c:pt>
              <c:pt idx="27">
                <c:v>-7.0671316000000012E-2</c:v>
              </c:pt>
              <c:pt idx="28">
                <c:v>-9.3898033000000075E-2</c:v>
              </c:pt>
              <c:pt idx="29">
                <c:v>6.1959450995279983E-2</c:v>
              </c:pt>
            </c:numLit>
          </c:val>
          <c:extLst>
            <c:ext xmlns:c16="http://schemas.microsoft.com/office/drawing/2014/chart" uri="{C3380CC4-5D6E-409C-BE32-E72D297353CC}">
              <c16:uniqueId val="{00000007-6E14-4164-8E0B-E06FB520A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1352320"/>
        <c:axId val="1846934272"/>
      </c:barChart>
      <c:catAx>
        <c:axId val="17513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46934272"/>
        <c:crosses val="autoZero"/>
        <c:auto val="1"/>
        <c:lblAlgn val="ctr"/>
        <c:lblOffset val="100"/>
        <c:noMultiLvlLbl val="0"/>
      </c:catAx>
      <c:valAx>
        <c:axId val="184693427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75135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2.2419316644046523</c:v>
              </c:pt>
              <c:pt idx="1">
                <c:v>2.1190938521512801</c:v>
              </c:pt>
              <c:pt idx="2">
                <c:v>0.13722988951073489</c:v>
              </c:pt>
              <c:pt idx="3">
                <c:v>-4.3026181485397501</c:v>
              </c:pt>
              <c:pt idx="4">
                <c:v>-9.4927129499452008</c:v>
              </c:pt>
              <c:pt idx="5">
                <c:v>-11.48908256405025</c:v>
              </c:pt>
              <c:pt idx="6">
                <c:v>-10.43104856192349</c:v>
              </c:pt>
              <c:pt idx="7">
                <c:v>-20.47156017415432</c:v>
              </c:pt>
              <c:pt idx="8">
                <c:v>-12.887294722063984</c:v>
              </c:pt>
              <c:pt idx="9">
                <c:v>28.023585373414107</c:v>
              </c:pt>
              <c:pt idx="10">
                <c:v>26.252510066842547</c:v>
              </c:pt>
              <c:pt idx="11">
                <c:v>61.747952411280494</c:v>
              </c:pt>
              <c:pt idx="12">
                <c:v>58.889367029476261</c:v>
              </c:pt>
              <c:pt idx="13">
                <c:v>70.91728185100601</c:v>
              </c:pt>
              <c:pt idx="14">
                <c:v>44.58329641204341</c:v>
              </c:pt>
              <c:pt idx="15">
                <c:v>58.902016366228509</c:v>
              </c:pt>
              <c:pt idx="16">
                <c:v>5.1823630099574984</c:v>
              </c:pt>
              <c:pt idx="17">
                <c:v>-31.883188636269551</c:v>
              </c:pt>
              <c:pt idx="18">
                <c:v>-3.0847146563232855</c:v>
              </c:pt>
              <c:pt idx="19">
                <c:v>-80.90299663889391</c:v>
              </c:pt>
              <c:pt idx="20">
                <c:v>-86.03967364069149</c:v>
              </c:pt>
              <c:pt idx="21">
                <c:v>-76.336254640621064</c:v>
              </c:pt>
              <c:pt idx="22">
                <c:v>-75.775717515283759</c:v>
              </c:pt>
              <c:pt idx="23">
                <c:v>-77.343787224144762</c:v>
              </c:pt>
              <c:pt idx="24">
                <c:v>-79.976330405308545</c:v>
              </c:pt>
              <c:pt idx="25">
                <c:v>-74.006035490794602</c:v>
              </c:pt>
              <c:pt idx="26">
                <c:v>-60.787152261751316</c:v>
              </c:pt>
              <c:pt idx="27">
                <c:v>-62.61903083878633</c:v>
              </c:pt>
              <c:pt idx="28">
                <c:v>-51.804775607736019</c:v>
              </c:pt>
              <c:pt idx="29">
                <c:v>-45.803096584576906</c:v>
              </c:pt>
            </c:numLit>
          </c:val>
          <c:extLst>
            <c:ext xmlns:c16="http://schemas.microsoft.com/office/drawing/2014/chart" uri="{C3380CC4-5D6E-409C-BE32-E72D297353CC}">
              <c16:uniqueId val="{00000000-84A0-42FA-8BA6-82003B76DDF1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2.2598441631428017</c:v>
              </c:pt>
              <c:pt idx="1">
                <c:v>2.1339271383617522</c:v>
              </c:pt>
              <c:pt idx="2">
                <c:v>1.9046816603210681</c:v>
              </c:pt>
              <c:pt idx="3">
                <c:v>0.44204902889965325</c:v>
              </c:pt>
              <c:pt idx="4">
                <c:v>-0.54394461470010214</c:v>
              </c:pt>
              <c:pt idx="5">
                <c:v>-3.8613622791143101</c:v>
              </c:pt>
              <c:pt idx="6">
                <c:v>-3.9510183081674199</c:v>
              </c:pt>
              <c:pt idx="7">
                <c:v>-6.4188339398851753</c:v>
              </c:pt>
              <c:pt idx="8">
                <c:v>5.2413937908693384</c:v>
              </c:pt>
              <c:pt idx="9">
                <c:v>5.482784673635706</c:v>
              </c:pt>
              <c:pt idx="10">
                <c:v>3.9052830615312075</c:v>
              </c:pt>
              <c:pt idx="11">
                <c:v>10.357331154532631</c:v>
              </c:pt>
              <c:pt idx="12">
                <c:v>10.511289197125052</c:v>
              </c:pt>
              <c:pt idx="13">
                <c:v>11.019094622162925</c:v>
              </c:pt>
              <c:pt idx="14">
                <c:v>5.1754061646964828</c:v>
              </c:pt>
              <c:pt idx="15">
                <c:v>7.9994020752913002</c:v>
              </c:pt>
              <c:pt idx="16">
                <c:v>-5.3368498967828373</c:v>
              </c:pt>
              <c:pt idx="17">
                <c:v>-8.1307110642591169</c:v>
              </c:pt>
              <c:pt idx="18">
                <c:v>0.42572553824288661</c:v>
              </c:pt>
              <c:pt idx="19">
                <c:v>-29.291831742573095</c:v>
              </c:pt>
              <c:pt idx="20">
                <c:v>-30.546744601376304</c:v>
              </c:pt>
              <c:pt idx="21">
                <c:v>-27.345583162140542</c:v>
              </c:pt>
              <c:pt idx="22">
                <c:v>-27.299252352853102</c:v>
              </c:pt>
              <c:pt idx="23">
                <c:v>-27.757818098288283</c:v>
              </c:pt>
              <c:pt idx="24">
                <c:v>-28.110864871407102</c:v>
              </c:pt>
              <c:pt idx="25">
                <c:v>-26.17854084935459</c:v>
              </c:pt>
              <c:pt idx="26">
                <c:v>-21.747798626342558</c:v>
              </c:pt>
              <c:pt idx="27">
                <c:v>-21.933714921921307</c:v>
              </c:pt>
              <c:pt idx="28">
                <c:v>-17.90277063497939</c:v>
              </c:pt>
              <c:pt idx="29">
                <c:v>-16.045505409539089</c:v>
              </c:pt>
            </c:numLit>
          </c:val>
          <c:extLst>
            <c:ext xmlns:c16="http://schemas.microsoft.com/office/drawing/2014/chart" uri="{C3380CC4-5D6E-409C-BE32-E72D297353CC}">
              <c16:uniqueId val="{00000001-84A0-42FA-8BA6-82003B76DDF1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0.22426170059407013</c:v>
              </c:pt>
              <c:pt idx="1">
                <c:v>1.2966739885291645</c:v>
              </c:pt>
              <c:pt idx="2">
                <c:v>5.3260332294048567</c:v>
              </c:pt>
              <c:pt idx="3">
                <c:v>6.7510415630617899</c:v>
              </c:pt>
              <c:pt idx="4">
                <c:v>8.3170745276302114</c:v>
              </c:pt>
              <c:pt idx="5">
                <c:v>-3.6512923765744745</c:v>
              </c:pt>
              <c:pt idx="6">
                <c:v>-6.5970961554717178</c:v>
              </c:pt>
              <c:pt idx="7">
                <c:v>-4.8364697665897438</c:v>
              </c:pt>
              <c:pt idx="8">
                <c:v>58.059476398436345</c:v>
              </c:pt>
              <c:pt idx="9">
                <c:v>48.598717566924734</c:v>
              </c:pt>
              <c:pt idx="10">
                <c:v>22.48828768093972</c:v>
              </c:pt>
              <c:pt idx="11">
                <c:v>31.390225894180048</c:v>
              </c:pt>
              <c:pt idx="12">
                <c:v>46.990913488363049</c:v>
              </c:pt>
              <c:pt idx="13">
                <c:v>58.947297894708299</c:v>
              </c:pt>
              <c:pt idx="14">
                <c:v>11.977226822126113</c:v>
              </c:pt>
              <c:pt idx="15">
                <c:v>118.84827456058383</c:v>
              </c:pt>
              <c:pt idx="16">
                <c:v>155.04852740854494</c:v>
              </c:pt>
              <c:pt idx="17">
                <c:v>172.66645294167188</c:v>
              </c:pt>
              <c:pt idx="18">
                <c:v>153.54059230296184</c:v>
              </c:pt>
              <c:pt idx="19">
                <c:v>230.65380460835922</c:v>
              </c:pt>
              <c:pt idx="20">
                <c:v>235.46878740299803</c:v>
              </c:pt>
              <c:pt idx="21">
                <c:v>254.93581852988484</c:v>
              </c:pt>
              <c:pt idx="22">
                <c:v>258.71642886719007</c:v>
              </c:pt>
              <c:pt idx="23">
                <c:v>259.84403506111971</c:v>
              </c:pt>
              <c:pt idx="24">
                <c:v>243.9318690576788</c:v>
              </c:pt>
              <c:pt idx="25">
                <c:v>216.68044365231026</c:v>
              </c:pt>
              <c:pt idx="26">
                <c:v>202.14094120416439</c:v>
              </c:pt>
              <c:pt idx="27">
                <c:v>167.30253435565373</c:v>
              </c:pt>
              <c:pt idx="28">
                <c:v>152.82052950492994</c:v>
              </c:pt>
              <c:pt idx="29">
                <c:v>170.849630706585</c:v>
              </c:pt>
            </c:numLit>
          </c:val>
          <c:extLst>
            <c:ext xmlns:c16="http://schemas.microsoft.com/office/drawing/2014/chart" uri="{C3380CC4-5D6E-409C-BE32-E72D297353CC}">
              <c16:uniqueId val="{00000002-84A0-42FA-8BA6-82003B76DDF1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-0.24918843790601386</c:v>
              </c:pt>
              <c:pt idx="1">
                <c:v>0.10201680868715357</c:v>
              </c:pt>
              <c:pt idx="2">
                <c:v>2.5862916779715306E-3</c:v>
              </c:pt>
              <c:pt idx="3">
                <c:v>0.58628639996686616</c:v>
              </c:pt>
              <c:pt idx="4">
                <c:v>0.72481462309042399</c:v>
              </c:pt>
              <c:pt idx="5">
                <c:v>1.5602434980958151</c:v>
              </c:pt>
              <c:pt idx="6">
                <c:v>2.9165744370404809</c:v>
              </c:pt>
              <c:pt idx="7">
                <c:v>4.9915732550676921</c:v>
              </c:pt>
              <c:pt idx="8">
                <c:v>4.6818330146171547</c:v>
              </c:pt>
              <c:pt idx="9">
                <c:v>6.6051553958686782</c:v>
              </c:pt>
              <c:pt idx="10">
                <c:v>4.3279623626910961</c:v>
              </c:pt>
              <c:pt idx="11">
                <c:v>3.541042753209581</c:v>
              </c:pt>
              <c:pt idx="12">
                <c:v>5.6167154464776559</c:v>
              </c:pt>
              <c:pt idx="13">
                <c:v>4.5416401642812616</c:v>
              </c:pt>
              <c:pt idx="14">
                <c:v>3.2403044952040432</c:v>
              </c:pt>
              <c:pt idx="15">
                <c:v>2.6701924502457928</c:v>
              </c:pt>
              <c:pt idx="16">
                <c:v>6.6728659660128642</c:v>
              </c:pt>
              <c:pt idx="17">
                <c:v>12.053092301874528</c:v>
              </c:pt>
              <c:pt idx="18">
                <c:v>11.42494253323099</c:v>
              </c:pt>
              <c:pt idx="19">
                <c:v>16.945247271911853</c:v>
              </c:pt>
              <c:pt idx="20">
                <c:v>16.551750753488534</c:v>
              </c:pt>
              <c:pt idx="21">
                <c:v>14.279370510406466</c:v>
              </c:pt>
              <c:pt idx="22">
                <c:v>14.67986980992589</c:v>
              </c:pt>
              <c:pt idx="23">
                <c:v>13.761259379200112</c:v>
              </c:pt>
              <c:pt idx="24">
                <c:v>14.453681748759266</c:v>
              </c:pt>
              <c:pt idx="25">
                <c:v>13.712363665478904</c:v>
              </c:pt>
              <c:pt idx="26">
                <c:v>11.911649689623914</c:v>
              </c:pt>
              <c:pt idx="27">
                <c:v>12.215611134544531</c:v>
              </c:pt>
              <c:pt idx="28">
                <c:v>10.054461852000031</c:v>
              </c:pt>
              <c:pt idx="29">
                <c:v>8.253487485580365</c:v>
              </c:pt>
            </c:numLit>
          </c:val>
          <c:extLst>
            <c:ext xmlns:c16="http://schemas.microsoft.com/office/drawing/2014/chart" uri="{C3380CC4-5D6E-409C-BE32-E72D297353CC}">
              <c16:uniqueId val="{00000003-84A0-42FA-8BA6-82003B76DDF1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8.010161760800519E-4</c:v>
              </c:pt>
              <c:pt idx="1">
                <c:v>8.4464342537720477E-4</c:v>
              </c:pt>
              <c:pt idx="2">
                <c:v>-1.0581950300922731</c:v>
              </c:pt>
              <c:pt idx="3">
                <c:v>-1.0017578692248323</c:v>
              </c:pt>
              <c:pt idx="4">
                <c:v>-0.94321142871924146</c:v>
              </c:pt>
              <c:pt idx="5">
                <c:v>-0.89057639479147754</c:v>
              </c:pt>
              <c:pt idx="6">
                <c:v>-0.84079098001518449</c:v>
              </c:pt>
              <c:pt idx="7">
                <c:v>-0.79596836141842298</c:v>
              </c:pt>
              <c:pt idx="8">
                <c:v>-0.74926939714596541</c:v>
              </c:pt>
              <c:pt idx="9">
                <c:v>2.9842962935763104</c:v>
              </c:pt>
              <c:pt idx="10">
                <c:v>2.8180630019253385</c:v>
              </c:pt>
              <c:pt idx="11">
                <c:v>12.421907959963434</c:v>
              </c:pt>
              <c:pt idx="12">
                <c:v>17.896487989148184</c:v>
              </c:pt>
              <c:pt idx="13">
                <c:v>16.788586065034167</c:v>
              </c:pt>
              <c:pt idx="14">
                <c:v>16.290578046097977</c:v>
              </c:pt>
              <c:pt idx="15">
                <c:v>20.673103898075453</c:v>
              </c:pt>
              <c:pt idx="16">
                <c:v>15.743445677572566</c:v>
              </c:pt>
              <c:pt idx="17">
                <c:v>11.017266207680905</c:v>
              </c:pt>
              <c:pt idx="18">
                <c:v>14.16385806055149</c:v>
              </c:pt>
              <c:pt idx="19">
                <c:v>-1.4645941331955044</c:v>
              </c:pt>
              <c:pt idx="20">
                <c:v>-4.047218382738123</c:v>
              </c:pt>
              <c:pt idx="21">
                <c:v>-1.6197873587684626</c:v>
              </c:pt>
              <c:pt idx="22">
                <c:v>-4.6354828829011296</c:v>
              </c:pt>
              <c:pt idx="23">
                <c:v>-6.9448676281324708</c:v>
              </c:pt>
              <c:pt idx="24">
                <c:v>-7.7022190568180235</c:v>
              </c:pt>
              <c:pt idx="25">
                <c:v>-7.2945384181115003</c:v>
              </c:pt>
              <c:pt idx="26">
                <c:v>-4.0161394639184778</c:v>
              </c:pt>
              <c:pt idx="27">
                <c:v>-4.2724746776419806</c:v>
              </c:pt>
              <c:pt idx="28">
                <c:v>-0.73764401981014771</c:v>
              </c:pt>
              <c:pt idx="29">
                <c:v>0.22924972341650118</c:v>
              </c:pt>
            </c:numLit>
          </c:val>
          <c:extLst>
            <c:ext xmlns:c16="http://schemas.microsoft.com/office/drawing/2014/chart" uri="{C3380CC4-5D6E-409C-BE32-E72D297353CC}">
              <c16:uniqueId val="{00000004-84A0-42FA-8BA6-82003B76DDF1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3.7046449889999982E-3</c:v>
              </c:pt>
              <c:pt idx="1">
                <c:v>3.708068745999998E-3</c:v>
              </c:pt>
              <c:pt idx="2">
                <c:v>6.4734850981399745</c:v>
              </c:pt>
              <c:pt idx="3">
                <c:v>2.8129254724039949</c:v>
              </c:pt>
              <c:pt idx="4">
                <c:v>3.638082147499988E-2</c:v>
              </c:pt>
              <c:pt idx="5">
                <c:v>-4.309512720110007</c:v>
              </c:pt>
              <c:pt idx="6">
                <c:v>0.60453927609300706</c:v>
              </c:pt>
              <c:pt idx="7">
                <c:v>6.5215576399999982E-3</c:v>
              </c:pt>
              <c:pt idx="8">
                <c:v>4.7812425236000003E-2</c:v>
              </c:pt>
              <c:pt idx="9">
                <c:v>1.8494381584999997E-2</c:v>
              </c:pt>
              <c:pt idx="10">
                <c:v>0.99080353280699984</c:v>
              </c:pt>
              <c:pt idx="11">
                <c:v>-6.8500745135449925</c:v>
              </c:pt>
              <c:pt idx="12">
                <c:v>2.6193983109999985E-3</c:v>
              </c:pt>
              <c:pt idx="13">
                <c:v>4.0546883382099956</c:v>
              </c:pt>
              <c:pt idx="14">
                <c:v>3.8926513806510008</c:v>
              </c:pt>
              <c:pt idx="15">
                <c:v>-1.0352867657339999</c:v>
              </c:pt>
              <c:pt idx="16">
                <c:v>3.6848422000000003E-3</c:v>
              </c:pt>
              <c:pt idx="17">
                <c:v>7.8462942937079996</c:v>
              </c:pt>
              <c:pt idx="18">
                <c:v>5.2690280956210005</c:v>
              </c:pt>
              <c:pt idx="19">
                <c:v>-0.25862023880200269</c:v>
              </c:pt>
              <c:pt idx="20">
                <c:v>-0.43240926996499951</c:v>
              </c:pt>
              <c:pt idx="21">
                <c:v>0.19899374202499942</c:v>
              </c:pt>
              <c:pt idx="22">
                <c:v>8.1396211378997663E-2</c:v>
              </c:pt>
              <c:pt idx="23">
                <c:v>1.8846984321996274E-2</c:v>
              </c:pt>
              <c:pt idx="24">
                <c:v>1.4815131699998041E-2</c:v>
              </c:pt>
              <c:pt idx="25">
                <c:v>-5.5566282699998748E-2</c:v>
              </c:pt>
              <c:pt idx="26">
                <c:v>-9.3169665500014709E-4</c:v>
              </c:pt>
              <c:pt idx="27">
                <c:v>0.16763476735099747</c:v>
              </c:pt>
              <c:pt idx="28">
                <c:v>2.7795525925000675E-2</c:v>
              </c:pt>
              <c:pt idx="29">
                <c:v>0.66390661643299609</c:v>
              </c:pt>
            </c:numLit>
          </c:val>
          <c:extLst>
            <c:ext xmlns:c16="http://schemas.microsoft.com/office/drawing/2014/chart" uri="{C3380CC4-5D6E-409C-BE32-E72D297353CC}">
              <c16:uniqueId val="{00000005-84A0-42FA-8BA6-82003B76DDF1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-2.1363830212108255</c:v>
              </c:pt>
              <c:pt idx="1">
                <c:v>2.4741496444895557E-5</c:v>
              </c:pt>
              <c:pt idx="2">
                <c:v>8.5143645318129267E-6</c:v>
              </c:pt>
              <c:pt idx="3">
                <c:v>1.5000464050104434E-6</c:v>
              </c:pt>
              <c:pt idx="4">
                <c:v>-0.88045203952892948</c:v>
              </c:pt>
              <c:pt idx="5">
                <c:v>1.7521792622215253</c:v>
              </c:pt>
              <c:pt idx="6">
                <c:v>0.27559150834763457</c:v>
              </c:pt>
              <c:pt idx="7">
                <c:v>-0.23892073162970107</c:v>
              </c:pt>
              <c:pt idx="8">
                <c:v>-1.9104302376293658</c:v>
              </c:pt>
              <c:pt idx="9">
                <c:v>0.27295831455393149</c:v>
              </c:pt>
              <c:pt idx="10">
                <c:v>1.1744046986591568E-6</c:v>
              </c:pt>
              <c:pt idx="11">
                <c:v>3.0608615331740863E-3</c:v>
              </c:pt>
              <c:pt idx="12">
                <c:v>-5.4499308036803917E-3</c:v>
              </c:pt>
              <c:pt idx="13">
                <c:v>2.167580037047345E-6</c:v>
              </c:pt>
              <c:pt idx="14">
                <c:v>5.5113140211843764E-7</c:v>
              </c:pt>
              <c:pt idx="15">
                <c:v>8.4527079766713334E-7</c:v>
              </c:pt>
              <c:pt idx="16">
                <c:v>-8.4041807610883361E-6</c:v>
              </c:pt>
              <c:pt idx="17">
                <c:v>1.3492880717988197E-7</c:v>
              </c:pt>
              <c:pt idx="18">
                <c:v>1.4328569636531013E-7</c:v>
              </c:pt>
              <c:pt idx="19">
                <c:v>1.3217477504427212E-7</c:v>
              </c:pt>
              <c:pt idx="20">
                <c:v>8.0357161580119944E-7</c:v>
              </c:pt>
              <c:pt idx="21">
                <c:v>2.6271606551443517E-7</c:v>
              </c:pt>
              <c:pt idx="22">
                <c:v>8.7659806425496615E-8</c:v>
              </c:pt>
              <c:pt idx="23">
                <c:v>4.450001961612296E-7</c:v>
              </c:pt>
              <c:pt idx="24">
                <c:v>4.3917140995626998E-5</c:v>
              </c:pt>
              <c:pt idx="25">
                <c:v>2.6738273687680682E-7</c:v>
              </c:pt>
              <c:pt idx="26">
                <c:v>1.2550710588339861E-7</c:v>
              </c:pt>
              <c:pt idx="27">
                <c:v>8.4147952986666744E-8</c:v>
              </c:pt>
              <c:pt idx="28">
                <c:v>3.1102327304132886E-7</c:v>
              </c:pt>
              <c:pt idx="29">
                <c:v>2.2170248345307121E-7</c:v>
              </c:pt>
            </c:numLit>
          </c:val>
          <c:extLst>
            <c:ext xmlns:c16="http://schemas.microsoft.com/office/drawing/2014/chart" uri="{C3380CC4-5D6E-409C-BE32-E72D297353CC}">
              <c16:uniqueId val="{00000006-84A0-42FA-8BA6-82003B76DDF1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2.8308276026999979E-2</c:v>
              </c:pt>
              <c:pt idx="1">
                <c:v>2.8874210173999937E-2</c:v>
              </c:pt>
              <c:pt idx="2">
                <c:v>4.4106414833000041E-2</c:v>
              </c:pt>
              <c:pt idx="3">
                <c:v>-7.2407278110000473E-3</c:v>
              </c:pt>
              <c:pt idx="4">
                <c:v>-2.6812185810000111E-3</c:v>
              </c:pt>
              <c:pt idx="5">
                <c:v>-5.3974795429999972E-2</c:v>
              </c:pt>
              <c:pt idx="6">
                <c:v>-0.11419150287000002</c:v>
              </c:pt>
              <c:pt idx="7">
                <c:v>-0.15789333612999995</c:v>
              </c:pt>
              <c:pt idx="8">
                <c:v>-0.45002489130599993</c:v>
              </c:pt>
              <c:pt idx="9">
                <c:v>-0.39019096059399994</c:v>
              </c:pt>
              <c:pt idx="10">
                <c:v>-0.41909305588000001</c:v>
              </c:pt>
              <c:pt idx="11">
                <c:v>-0.33734441090699979</c:v>
              </c:pt>
              <c:pt idx="12">
                <c:v>-0.45163626761499998</c:v>
              </c:pt>
              <c:pt idx="13">
                <c:v>-0.46836355528599993</c:v>
              </c:pt>
              <c:pt idx="14">
                <c:v>-0.53542107870000011</c:v>
              </c:pt>
              <c:pt idx="15">
                <c:v>-0.27363349850000002</c:v>
              </c:pt>
              <c:pt idx="16">
                <c:v>-0.339217614</c:v>
              </c:pt>
              <c:pt idx="17">
                <c:v>-0.1450367769</c:v>
              </c:pt>
              <c:pt idx="18">
                <c:v>-0.11445236060000002</c:v>
              </c:pt>
              <c:pt idx="19">
                <c:v>-0.2258380042</c:v>
              </c:pt>
              <c:pt idx="20">
                <c:v>-0.24388894839999994</c:v>
              </c:pt>
              <c:pt idx="21">
                <c:v>-0.11433428509999993</c:v>
              </c:pt>
              <c:pt idx="22">
                <c:v>-0.13921864039999993</c:v>
              </c:pt>
              <c:pt idx="23">
                <c:v>-0.14047950299999998</c:v>
              </c:pt>
              <c:pt idx="24">
                <c:v>-0.15109844929999999</c:v>
              </c:pt>
              <c:pt idx="25">
                <c:v>-4.1165519499999997E-2</c:v>
              </c:pt>
              <c:pt idx="26">
                <c:v>1.0988417100000036E-2</c:v>
              </c:pt>
              <c:pt idx="27">
                <c:v>-7.3988151200000019E-2</c:v>
              </c:pt>
              <c:pt idx="28">
                <c:v>-0.16815522599999999</c:v>
              </c:pt>
              <c:pt idx="29">
                <c:v>3.5521478099999976E-2</c:v>
              </c:pt>
            </c:numLit>
          </c:val>
          <c:extLst>
            <c:ext xmlns:c16="http://schemas.microsoft.com/office/drawing/2014/chart" uri="{C3380CC4-5D6E-409C-BE32-E72D297353CC}">
              <c16:uniqueId val="{00000007-84A0-42FA-8BA6-82003B76D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780784"/>
        <c:axId val="-135757936"/>
      </c:barChart>
      <c:catAx>
        <c:axId val="-13578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57936"/>
        <c:crosses val="autoZero"/>
        <c:auto val="1"/>
        <c:lblAlgn val="ctr"/>
        <c:lblOffset val="100"/>
        <c:noMultiLvlLbl val="0"/>
      </c:catAx>
      <c:valAx>
        <c:axId val="-13575793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8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-1.4207378517428967E-4</c:v>
              </c:pt>
              <c:pt idx="1">
                <c:v>-6.3781931188194863E-5</c:v>
              </c:pt>
              <c:pt idx="2">
                <c:v>-6.2733336834712219</c:v>
              </c:pt>
              <c:pt idx="3">
                <c:v>-5.9395670542809142</c:v>
              </c:pt>
              <c:pt idx="4">
                <c:v>-9.0872918474919118</c:v>
              </c:pt>
              <c:pt idx="5">
                <c:v>-20.527274846937587</c:v>
              </c:pt>
              <c:pt idx="6">
                <c:v>-18.662862366866364</c:v>
              </c:pt>
              <c:pt idx="7">
                <c:v>-16.201242233019514</c:v>
              </c:pt>
              <c:pt idx="8">
                <c:v>-15.257217517991393</c:v>
              </c:pt>
              <c:pt idx="9">
                <c:v>8.8533213472666716</c:v>
              </c:pt>
              <c:pt idx="10">
                <c:v>46.767320686288826</c:v>
              </c:pt>
              <c:pt idx="11">
                <c:v>40.339896780218055</c:v>
              </c:pt>
              <c:pt idx="12">
                <c:v>12.936453988928974</c:v>
              </c:pt>
              <c:pt idx="13">
                <c:v>64.665965328855805</c:v>
              </c:pt>
              <c:pt idx="14">
                <c:v>80.753740736741747</c:v>
              </c:pt>
              <c:pt idx="15">
                <c:v>90.231548104077092</c:v>
              </c:pt>
              <c:pt idx="16">
                <c:v>47.152452869202989</c:v>
              </c:pt>
              <c:pt idx="17">
                <c:v>41.582310977727957</c:v>
              </c:pt>
              <c:pt idx="18">
                <c:v>44.519606650008654</c:v>
              </c:pt>
              <c:pt idx="19">
                <c:v>28.813652523987685</c:v>
              </c:pt>
              <c:pt idx="20">
                <c:v>30.064092683577201</c:v>
              </c:pt>
              <c:pt idx="21">
                <c:v>27.674695907176783</c:v>
              </c:pt>
              <c:pt idx="22">
                <c:v>20.366994800133398</c:v>
              </c:pt>
              <c:pt idx="23">
                <c:v>-31.244917675906436</c:v>
              </c:pt>
              <c:pt idx="24">
                <c:v>-34.460776350714696</c:v>
              </c:pt>
              <c:pt idx="25">
                <c:v>-33.342655498828435</c:v>
              </c:pt>
              <c:pt idx="26">
                <c:v>-27.194057106245509</c:v>
              </c:pt>
              <c:pt idx="27">
                <c:v>-31.059080855689444</c:v>
              </c:pt>
              <c:pt idx="28">
                <c:v>-29.270815668265186</c:v>
              </c:pt>
              <c:pt idx="29">
                <c:v>-23.637355238363398</c:v>
              </c:pt>
            </c:numLit>
          </c:val>
          <c:extLst>
            <c:ext xmlns:c16="http://schemas.microsoft.com/office/drawing/2014/chart" uri="{C3380CC4-5D6E-409C-BE32-E72D297353CC}">
              <c16:uniqueId val="{00000000-B8AD-4C05-94DF-70AAB2D2905B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3.629130591257983</c:v>
              </c:pt>
              <c:pt idx="1">
                <c:v>3.4267147213089899</c:v>
              </c:pt>
              <c:pt idx="2">
                <c:v>1.8165587270782062</c:v>
              </c:pt>
              <c:pt idx="3">
                <c:v>1.8289639424867161</c:v>
              </c:pt>
              <c:pt idx="4">
                <c:v>0.75601288598927141</c:v>
              </c:pt>
              <c:pt idx="5">
                <c:v>-5.667681831261973</c:v>
              </c:pt>
              <c:pt idx="6">
                <c:v>-4.8151406332799169</c:v>
              </c:pt>
              <c:pt idx="7">
                <c:v>-4.105492135690298</c:v>
              </c:pt>
              <c:pt idx="8">
                <c:v>-0.34836265828951696</c:v>
              </c:pt>
              <c:pt idx="9">
                <c:v>2.5086510678925791</c:v>
              </c:pt>
              <c:pt idx="10">
                <c:v>4.9191740794156971</c:v>
              </c:pt>
              <c:pt idx="11">
                <c:v>8.6297854013089861</c:v>
              </c:pt>
              <c:pt idx="12">
                <c:v>1.0369839205217062</c:v>
              </c:pt>
              <c:pt idx="13">
                <c:v>15.269588307244646</c:v>
              </c:pt>
              <c:pt idx="14">
                <c:v>15.528086386810529</c:v>
              </c:pt>
              <c:pt idx="15">
                <c:v>16.006449424558554</c:v>
              </c:pt>
              <c:pt idx="16">
                <c:v>4.7726481613227065</c:v>
              </c:pt>
              <c:pt idx="17">
                <c:v>3.4622175132905681</c:v>
              </c:pt>
              <c:pt idx="18">
                <c:v>5.0120487438372834</c:v>
              </c:pt>
              <c:pt idx="19">
                <c:v>-3.1943257010708521</c:v>
              </c:pt>
              <c:pt idx="20">
                <c:v>-2.0246220250945726</c:v>
              </c:pt>
              <c:pt idx="21">
                <c:v>-1.5235574897816946</c:v>
              </c:pt>
              <c:pt idx="22">
                <c:v>-3.3053073451440014</c:v>
              </c:pt>
              <c:pt idx="23">
                <c:v>-17.833083721757362</c:v>
              </c:pt>
              <c:pt idx="24">
                <c:v>-18.404638803589364</c:v>
              </c:pt>
              <c:pt idx="25">
                <c:v>-17.339854584481714</c:v>
              </c:pt>
              <c:pt idx="26">
                <c:v>-15.836274838125973</c:v>
              </c:pt>
              <c:pt idx="27">
                <c:v>-15.746123483076929</c:v>
              </c:pt>
              <c:pt idx="28">
                <c:v>-14.696427186782387</c:v>
              </c:pt>
              <c:pt idx="29">
                <c:v>-13.120736625868517</c:v>
              </c:pt>
            </c:numLit>
          </c:val>
          <c:extLst>
            <c:ext xmlns:c16="http://schemas.microsoft.com/office/drawing/2014/chart" uri="{C3380CC4-5D6E-409C-BE32-E72D297353CC}">
              <c16:uniqueId val="{00000001-B8AD-4C05-94DF-70AAB2D2905B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10.40818378754966</c:v>
              </c:pt>
              <c:pt idx="1">
                <c:v>-1.9092504438490323</c:v>
              </c:pt>
              <c:pt idx="2">
                <c:v>6.4190269853302198</c:v>
              </c:pt>
              <c:pt idx="3">
                <c:v>8.1763205882798502</c:v>
              </c:pt>
              <c:pt idx="4">
                <c:v>8.3481785099402259</c:v>
              </c:pt>
              <c:pt idx="5">
                <c:v>-11.999064966799324</c:v>
              </c:pt>
              <c:pt idx="6">
                <c:v>-34.16834517290954</c:v>
              </c:pt>
              <c:pt idx="7">
                <c:v>-3.0987197137892508</c:v>
              </c:pt>
              <c:pt idx="8">
                <c:v>19.792029077070765</c:v>
              </c:pt>
              <c:pt idx="9">
                <c:v>82.71704158888565</c:v>
              </c:pt>
              <c:pt idx="10">
                <c:v>-18.517105871690546</c:v>
              </c:pt>
              <c:pt idx="11">
                <c:v>34.303178962019729</c:v>
              </c:pt>
              <c:pt idx="12">
                <c:v>74.501696873444416</c:v>
              </c:pt>
              <c:pt idx="13">
                <c:v>64.032379026529725</c:v>
              </c:pt>
              <c:pt idx="14">
                <c:v>27.336540070029287</c:v>
              </c:pt>
              <c:pt idx="15">
                <c:v>99.789962649380186</c:v>
              </c:pt>
              <c:pt idx="16">
                <c:v>133.03451305707097</c:v>
              </c:pt>
              <c:pt idx="17">
                <c:v>94.826253100025951</c:v>
              </c:pt>
              <c:pt idx="18">
                <c:v>81.007111086089822</c:v>
              </c:pt>
              <c:pt idx="19">
                <c:v>80.630866009690067</c:v>
              </c:pt>
              <c:pt idx="20">
                <c:v>87.364584796749909</c:v>
              </c:pt>
              <c:pt idx="21">
                <c:v>129.8348923798502</c:v>
              </c:pt>
              <c:pt idx="22">
                <c:v>106.71702875869005</c:v>
              </c:pt>
              <c:pt idx="23">
                <c:v>188.20789930188016</c:v>
              </c:pt>
              <c:pt idx="24">
                <c:v>176.18014183582011</c:v>
              </c:pt>
              <c:pt idx="25">
                <c:v>142.87231685299514</c:v>
              </c:pt>
              <c:pt idx="26">
                <c:v>163.74331519489988</c:v>
              </c:pt>
              <c:pt idx="27">
                <c:v>108.73363373296991</c:v>
              </c:pt>
              <c:pt idx="28">
                <c:v>121.47247206556005</c:v>
              </c:pt>
              <c:pt idx="29">
                <c:v>147.32101674810997</c:v>
              </c:pt>
            </c:numLit>
          </c:val>
          <c:extLst>
            <c:ext xmlns:c16="http://schemas.microsoft.com/office/drawing/2014/chart" uri="{C3380CC4-5D6E-409C-BE32-E72D297353CC}">
              <c16:uniqueId val="{00000002-B8AD-4C05-94DF-70AAB2D2905B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-0.74319182145791274</c:v>
              </c:pt>
              <c:pt idx="1">
                <c:v>0.38311124768256377</c:v>
              </c:pt>
              <c:pt idx="2">
                <c:v>0.38667645261648431</c:v>
              </c:pt>
              <c:pt idx="3">
                <c:v>0.18038929288297822</c:v>
              </c:pt>
              <c:pt idx="4">
                <c:v>0.5387241766503621</c:v>
              </c:pt>
              <c:pt idx="5">
                <c:v>6.8255717567298007</c:v>
              </c:pt>
              <c:pt idx="6">
                <c:v>10.268164949931702</c:v>
              </c:pt>
              <c:pt idx="7">
                <c:v>4.8617296017998797</c:v>
              </c:pt>
              <c:pt idx="8">
                <c:v>7.0037140991389606</c:v>
              </c:pt>
              <c:pt idx="9">
                <c:v>10.612162697835288</c:v>
              </c:pt>
              <c:pt idx="10">
                <c:v>6.6911374669268184</c:v>
              </c:pt>
              <c:pt idx="11">
                <c:v>8.174291109583919</c:v>
              </c:pt>
              <c:pt idx="12">
                <c:v>12.360164382756977</c:v>
              </c:pt>
              <c:pt idx="13">
                <c:v>8.7460345275901545</c:v>
              </c:pt>
              <c:pt idx="14">
                <c:v>6.7103628363880148</c:v>
              </c:pt>
              <c:pt idx="15">
                <c:v>0.65166869121009086</c:v>
              </c:pt>
              <c:pt idx="16">
                <c:v>3.5110158014995818</c:v>
              </c:pt>
              <c:pt idx="17">
                <c:v>5.6507790080805194</c:v>
              </c:pt>
              <c:pt idx="18">
                <c:v>3.7083968336460202</c:v>
              </c:pt>
              <c:pt idx="19">
                <c:v>8.4805025835516403</c:v>
              </c:pt>
              <c:pt idx="20">
                <c:v>6.1375782959549383</c:v>
              </c:pt>
              <c:pt idx="21">
                <c:v>5.5793592830967214</c:v>
              </c:pt>
              <c:pt idx="22">
                <c:v>6.2705402899103149</c:v>
              </c:pt>
              <c:pt idx="23">
                <c:v>13.662686269107638</c:v>
              </c:pt>
              <c:pt idx="24">
                <c:v>14.440511302147542</c:v>
              </c:pt>
              <c:pt idx="25">
                <c:v>13.324247085137188</c:v>
              </c:pt>
              <c:pt idx="26">
                <c:v>11.521110673550481</c:v>
              </c:pt>
              <c:pt idx="27">
                <c:v>11.228807700486982</c:v>
              </c:pt>
              <c:pt idx="28">
                <c:v>10.053879974510551</c:v>
              </c:pt>
              <c:pt idx="29">
                <c:v>7.9573116850020824</c:v>
              </c:pt>
            </c:numLit>
          </c:val>
          <c:extLst>
            <c:ext xmlns:c16="http://schemas.microsoft.com/office/drawing/2014/chart" uri="{C3380CC4-5D6E-409C-BE32-E72D297353CC}">
              <c16:uniqueId val="{00000003-B8AD-4C05-94DF-70AAB2D2905B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1.2950619618822901E-5</c:v>
              </c:pt>
              <c:pt idx="1">
                <c:v>7.6683127039024399E-6</c:v>
              </c:pt>
              <c:pt idx="2">
                <c:v>5.2657144354682078E-7</c:v>
              </c:pt>
              <c:pt idx="3">
                <c:v>4.4044769221876761E-6</c:v>
              </c:pt>
              <c:pt idx="4">
                <c:v>6.4562231494892913E-6</c:v>
              </c:pt>
              <c:pt idx="5">
                <c:v>5.251298488550887E-6</c:v>
              </c:pt>
              <c:pt idx="6">
                <c:v>-2.5413939046633159E-5</c:v>
              </c:pt>
              <c:pt idx="7">
                <c:v>-2.4281600332285748E-5</c:v>
              </c:pt>
              <c:pt idx="8">
                <c:v>-2.8213231208849832E-5</c:v>
              </c:pt>
              <c:pt idx="9">
                <c:v>2.0204856856531705</c:v>
              </c:pt>
              <c:pt idx="10">
                <c:v>1.907961518654016</c:v>
              </c:pt>
              <c:pt idx="11">
                <c:v>2.663795144734344</c:v>
              </c:pt>
              <c:pt idx="12">
                <c:v>1.7937965536151843</c:v>
              </c:pt>
              <c:pt idx="13">
                <c:v>6.9212285331743111</c:v>
              </c:pt>
              <c:pt idx="14">
                <c:v>8.2098091566779416</c:v>
              </c:pt>
              <c:pt idx="15">
                <c:v>10.763132990924447</c:v>
              </c:pt>
              <c:pt idx="16">
                <c:v>8.6377152451264863</c:v>
              </c:pt>
              <c:pt idx="17">
                <c:v>8.6670802988240894</c:v>
              </c:pt>
              <c:pt idx="18">
                <c:v>8.1095477798234015</c:v>
              </c:pt>
              <c:pt idx="19">
                <c:v>3.4313941826402612</c:v>
              </c:pt>
              <c:pt idx="20">
                <c:v>4.2062633915804923</c:v>
              </c:pt>
              <c:pt idx="21">
                <c:v>6.4369996205317506</c:v>
              </c:pt>
              <c:pt idx="22">
                <c:v>2.0634887096440622</c:v>
              </c:pt>
              <c:pt idx="23">
                <c:v>-5.1604421447748337</c:v>
              </c:pt>
              <c:pt idx="24">
                <c:v>-5.9392465244181096</c:v>
              </c:pt>
              <c:pt idx="25">
                <c:v>-5.3848599049989332</c:v>
              </c:pt>
              <c:pt idx="26">
                <c:v>-5.0858804210310069</c:v>
              </c:pt>
              <c:pt idx="27">
                <c:v>-4.8164128181377208</c:v>
              </c:pt>
              <c:pt idx="28">
                <c:v>-3.7031067345843098</c:v>
              </c:pt>
              <c:pt idx="29">
                <c:v>-3.1715833911455888</c:v>
              </c:pt>
            </c:numLit>
          </c:val>
          <c:extLst>
            <c:ext xmlns:c16="http://schemas.microsoft.com/office/drawing/2014/chart" uri="{C3380CC4-5D6E-409C-BE32-E72D297353CC}">
              <c16:uniqueId val="{00000004-B8AD-4C05-94DF-70AAB2D2905B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6.9071814999999842E-4</c:v>
              </c:pt>
              <c:pt idx="1">
                <c:v>6.9178391000000033E-4</c:v>
              </c:pt>
              <c:pt idx="2">
                <c:v>-0.25180470127999399</c:v>
              </c:pt>
              <c:pt idx="3">
                <c:v>1.0159925299983996E-3</c:v>
              </c:pt>
              <c:pt idx="4">
                <c:v>6.8146927000000117E-4</c:v>
              </c:pt>
              <c:pt idx="5">
                <c:v>10.71079943881999</c:v>
              </c:pt>
              <c:pt idx="6">
                <c:v>2.3369045017100056</c:v>
              </c:pt>
              <c:pt idx="7">
                <c:v>5.6009586999999569E-4</c:v>
              </c:pt>
              <c:pt idx="8">
                <c:v>5.809194900000033E-4</c:v>
              </c:pt>
              <c:pt idx="9">
                <c:v>6.0579349000000181E-4</c:v>
              </c:pt>
              <c:pt idx="10">
                <c:v>6.3546440228200005</c:v>
              </c:pt>
              <c:pt idx="11">
                <c:v>2.379651072E-2</c:v>
              </c:pt>
              <c:pt idx="12">
                <c:v>-7.862895200000013E-4</c:v>
              </c:pt>
              <c:pt idx="13">
                <c:v>0.9347003435800012</c:v>
              </c:pt>
              <c:pt idx="14">
                <c:v>2.8403935195399992</c:v>
              </c:pt>
              <c:pt idx="15">
                <c:v>1.0662345836100009</c:v>
              </c:pt>
              <c:pt idx="16">
                <c:v>-2.7607380890000199E-2</c:v>
              </c:pt>
              <c:pt idx="17">
                <c:v>1.3074170896099995</c:v>
              </c:pt>
              <c:pt idx="18">
                <c:v>1.7142356853099994</c:v>
              </c:pt>
              <c:pt idx="19">
                <c:v>-9.175929423200003</c:v>
              </c:pt>
              <c:pt idx="20">
                <c:v>0.33702000782999986</c:v>
              </c:pt>
              <c:pt idx="21">
                <c:v>-5.6779164641500017</c:v>
              </c:pt>
              <c:pt idx="22">
                <c:v>-0.12207303411000048</c:v>
              </c:pt>
              <c:pt idx="23">
                <c:v>-0.4100158599399979</c:v>
              </c:pt>
              <c:pt idx="24">
                <c:v>3.4593359999999986E-4</c:v>
              </c:pt>
              <c:pt idx="25">
                <c:v>0.41517323746000123</c:v>
              </c:pt>
              <c:pt idx="26">
                <c:v>2.0127770309299997</c:v>
              </c:pt>
              <c:pt idx="27">
                <c:v>-1.8376928999987996E-3</c:v>
              </c:pt>
              <c:pt idx="28">
                <c:v>1.4668858219999859E-2</c:v>
              </c:pt>
              <c:pt idx="29">
                <c:v>0.59868176494999936</c:v>
              </c:pt>
            </c:numLit>
          </c:val>
          <c:extLst>
            <c:ext xmlns:c16="http://schemas.microsoft.com/office/drawing/2014/chart" uri="{C3380CC4-5D6E-409C-BE32-E72D297353CC}">
              <c16:uniqueId val="{00000005-B8AD-4C05-94DF-70AAB2D2905B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-2.1850244542329591</c:v>
              </c:pt>
              <c:pt idx="1">
                <c:v>5.0398902148924426E-5</c:v>
              </c:pt>
              <c:pt idx="2">
                <c:v>2.908892958977127E-4</c:v>
              </c:pt>
              <c:pt idx="3">
                <c:v>-0.10228588343624168</c:v>
              </c:pt>
              <c:pt idx="4">
                <c:v>1.6500659845615218E-3</c:v>
              </c:pt>
              <c:pt idx="5">
                <c:v>1.9876519651539581</c:v>
              </c:pt>
              <c:pt idx="6">
                <c:v>-0.85369037958461991</c:v>
              </c:pt>
              <c:pt idx="7">
                <c:v>-0.13116129415574429</c:v>
              </c:pt>
              <c:pt idx="8">
                <c:v>-0.93792484001382093</c:v>
              </c:pt>
              <c:pt idx="9">
                <c:v>1.6873285367056212</c:v>
              </c:pt>
              <c:pt idx="10">
                <c:v>0.61325759805977076</c:v>
              </c:pt>
              <c:pt idx="11">
                <c:v>-8.3609365587478113E-4</c:v>
              </c:pt>
              <c:pt idx="12">
                <c:v>-0.77399421775977573</c:v>
              </c:pt>
              <c:pt idx="13">
                <c:v>-1.3794823726263914</c:v>
              </c:pt>
              <c:pt idx="14">
                <c:v>14.005906623491043</c:v>
              </c:pt>
              <c:pt idx="15">
                <c:v>-12.745389139928967</c:v>
              </c:pt>
              <c:pt idx="16">
                <c:v>1.3486991436861828E-4</c:v>
              </c:pt>
              <c:pt idx="17">
                <c:v>5.8295845565640599E-7</c:v>
              </c:pt>
              <c:pt idx="18">
                <c:v>5.4210319044407459E-7</c:v>
              </c:pt>
              <c:pt idx="19">
                <c:v>1.937490413146717E-6</c:v>
              </c:pt>
              <c:pt idx="20">
                <c:v>-0.47731310416666234</c:v>
              </c:pt>
              <c:pt idx="21">
                <c:v>-1.0104419959475407E-6</c:v>
              </c:pt>
              <c:pt idx="22">
                <c:v>-6.8932322301404166E-7</c:v>
              </c:pt>
              <c:pt idx="23">
                <c:v>2.4275574444425735E-8</c:v>
              </c:pt>
              <c:pt idx="24">
                <c:v>-6.2578998326352358E-7</c:v>
              </c:pt>
              <c:pt idx="25">
                <c:v>-8.4948563627752322E-7</c:v>
              </c:pt>
              <c:pt idx="26">
                <c:v>-1.7195236174745288E-7</c:v>
              </c:pt>
              <c:pt idx="27">
                <c:v>-3.652136973087804E-7</c:v>
              </c:pt>
              <c:pt idx="28">
                <c:v>8.5153335073393105E-7</c:v>
              </c:pt>
              <c:pt idx="29">
                <c:v>-5.3495292608045922E-7</c:v>
              </c:pt>
            </c:numLit>
          </c:val>
          <c:extLst>
            <c:ext xmlns:c16="http://schemas.microsoft.com/office/drawing/2014/chart" uri="{C3380CC4-5D6E-409C-BE32-E72D297353CC}">
              <c16:uniqueId val="{00000006-B8AD-4C05-94DF-70AAB2D2905B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1.3541072708999957E-2</c:v>
              </c:pt>
              <c:pt idx="1">
                <c:v>1.4825579358999919E-2</c:v>
              </c:pt>
              <c:pt idx="2">
                <c:v>1.9409661541000045E-2</c:v>
              </c:pt>
              <c:pt idx="3">
                <c:v>2.4145948138999895E-2</c:v>
              </c:pt>
              <c:pt idx="4">
                <c:v>2.4045704517000055E-2</c:v>
              </c:pt>
              <c:pt idx="5">
                <c:v>-0.23806375678900002</c:v>
              </c:pt>
              <c:pt idx="6">
                <c:v>-0.38096722864399996</c:v>
              </c:pt>
              <c:pt idx="7">
                <c:v>-0.19515543312600003</c:v>
              </c:pt>
              <c:pt idx="8">
                <c:v>-0.40999901190600002</c:v>
              </c:pt>
              <c:pt idx="9">
                <c:v>-0.22286482085700002</c:v>
              </c:pt>
              <c:pt idx="10">
                <c:v>-0.49775858295999992</c:v>
              </c:pt>
              <c:pt idx="11">
                <c:v>-0.43279418269300002</c:v>
              </c:pt>
              <c:pt idx="12">
                <c:v>-0.50962871155699996</c:v>
              </c:pt>
              <c:pt idx="13">
                <c:v>-0.36859061142000005</c:v>
              </c:pt>
              <c:pt idx="14">
                <c:v>-0.47317022224400002</c:v>
              </c:pt>
              <c:pt idx="15">
                <c:v>-0.35125846096000007</c:v>
              </c:pt>
              <c:pt idx="16">
                <c:v>-0.3580688433469999</c:v>
              </c:pt>
              <c:pt idx="17">
                <c:v>-0.39031584606999997</c:v>
              </c:pt>
              <c:pt idx="18">
                <c:v>-0.28092886861999999</c:v>
              </c:pt>
              <c:pt idx="19">
                <c:v>-0.39422809729999997</c:v>
              </c:pt>
              <c:pt idx="20">
                <c:v>-0.36835887356899999</c:v>
              </c:pt>
              <c:pt idx="21">
                <c:v>-0.22138393800599993</c:v>
              </c:pt>
              <c:pt idx="22">
                <c:v>-0.30081760771800004</c:v>
              </c:pt>
              <c:pt idx="23">
                <c:v>-0.24757624365499992</c:v>
              </c:pt>
              <c:pt idx="24">
                <c:v>-0.277849523062</c:v>
              </c:pt>
              <c:pt idx="25">
                <c:v>-0.20234937282400001</c:v>
              </c:pt>
              <c:pt idx="26">
                <c:v>-0.13290553479999997</c:v>
              </c:pt>
              <c:pt idx="27">
                <c:v>-0.21569046398800001</c:v>
              </c:pt>
              <c:pt idx="28">
                <c:v>-0.11848707048500001</c:v>
              </c:pt>
              <c:pt idx="29">
                <c:v>-2.0405933258000011E-2</c:v>
              </c:pt>
            </c:numLit>
          </c:val>
          <c:extLst>
            <c:ext xmlns:c16="http://schemas.microsoft.com/office/drawing/2014/chart" uri="{C3380CC4-5D6E-409C-BE32-E72D297353CC}">
              <c16:uniqueId val="{00000007-B8AD-4C05-94DF-70AAB2D29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762288"/>
        <c:axId val="-135750864"/>
      </c:barChart>
      <c:catAx>
        <c:axId val="-13576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50864"/>
        <c:crosses val="autoZero"/>
        <c:auto val="1"/>
        <c:lblAlgn val="ctr"/>
        <c:lblOffset val="100"/>
        <c:noMultiLvlLbl val="0"/>
      </c:catAx>
      <c:valAx>
        <c:axId val="-135750864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6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5.731458240804347E-3</c:v>
              </c:pt>
              <c:pt idx="1">
                <c:v>5.547437057263533E-3</c:v>
              </c:pt>
              <c:pt idx="2">
                <c:v>-4.8477809348104159</c:v>
              </c:pt>
              <c:pt idx="3">
                <c:v>-4.5894657480882728</c:v>
              </c:pt>
              <c:pt idx="4">
                <c:v>-9.1240396448442027</c:v>
              </c:pt>
              <c:pt idx="5">
                <c:v>-19.699810286989191</c:v>
              </c:pt>
              <c:pt idx="6">
                <c:v>-15.735622956635126</c:v>
              </c:pt>
              <c:pt idx="7">
                <c:v>14.075565814099804</c:v>
              </c:pt>
              <c:pt idx="8">
                <c:v>4.2416785275946722</c:v>
              </c:pt>
              <c:pt idx="9">
                <c:v>13.741958916713315</c:v>
              </c:pt>
              <c:pt idx="10">
                <c:v>52.365068245935106</c:v>
              </c:pt>
              <c:pt idx="11">
                <c:v>63.900359438113355</c:v>
              </c:pt>
              <c:pt idx="12">
                <c:v>9.7180858951328446</c:v>
              </c:pt>
              <c:pt idx="13">
                <c:v>55.197208182901136</c:v>
              </c:pt>
              <c:pt idx="14">
                <c:v>77.262965027393079</c:v>
              </c:pt>
              <c:pt idx="15">
                <c:v>96.629892312374977</c:v>
              </c:pt>
              <c:pt idx="16">
                <c:v>51.495714622943296</c:v>
              </c:pt>
              <c:pt idx="17">
                <c:v>47.093101004326172</c:v>
              </c:pt>
              <c:pt idx="18">
                <c:v>42.41755452687903</c:v>
              </c:pt>
              <c:pt idx="19">
                <c:v>25.815708284863604</c:v>
              </c:pt>
              <c:pt idx="20">
                <c:v>28.230463404602233</c:v>
              </c:pt>
              <c:pt idx="21">
                <c:v>29.885529398493873</c:v>
              </c:pt>
              <c:pt idx="22">
                <c:v>20.352279459511692</c:v>
              </c:pt>
              <c:pt idx="23">
                <c:v>-38.24712007084463</c:v>
              </c:pt>
              <c:pt idx="24">
                <c:v>-42.972708554857263</c:v>
              </c:pt>
              <c:pt idx="25">
                <c:v>-42.276610374062329</c:v>
              </c:pt>
              <c:pt idx="26">
                <c:v>-36.512888265144511</c:v>
              </c:pt>
              <c:pt idx="27">
                <c:v>-40.762113607108631</c:v>
              </c:pt>
              <c:pt idx="28">
                <c:v>-39.423090567923509</c:v>
              </c:pt>
              <c:pt idx="29">
                <c:v>-33.885971592400892</c:v>
              </c:pt>
            </c:numLit>
          </c:val>
          <c:extLst>
            <c:ext xmlns:c16="http://schemas.microsoft.com/office/drawing/2014/chart" uri="{C3380CC4-5D6E-409C-BE32-E72D297353CC}">
              <c16:uniqueId val="{00000000-BF4B-452B-8F69-BC31014FDCC2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3.2140669957966921</c:v>
              </c:pt>
              <c:pt idx="1">
                <c:v>3.0347695549633329</c:v>
              </c:pt>
              <c:pt idx="2">
                <c:v>1.8190756362937321</c:v>
              </c:pt>
              <c:pt idx="3">
                <c:v>1.724844703786502</c:v>
              </c:pt>
              <c:pt idx="4">
                <c:v>1.279356773819238</c:v>
              </c:pt>
              <c:pt idx="5">
                <c:v>3.7892126976062173</c:v>
              </c:pt>
              <c:pt idx="6">
                <c:v>12.971552778146695</c:v>
              </c:pt>
              <c:pt idx="7">
                <c:v>19.556529983676981</c:v>
              </c:pt>
              <c:pt idx="8">
                <c:v>1.1001136916374463</c:v>
              </c:pt>
              <c:pt idx="9">
                <c:v>4.7938723787079098</c:v>
              </c:pt>
              <c:pt idx="10">
                <c:v>7.2121559469143293</c:v>
              </c:pt>
              <c:pt idx="11">
                <c:v>13.538591281157338</c:v>
              </c:pt>
              <c:pt idx="12">
                <c:v>1.7289486874176418E-2</c:v>
              </c:pt>
              <c:pt idx="13">
                <c:v>11.747945758738879</c:v>
              </c:pt>
              <c:pt idx="14">
                <c:v>13.67058294541016</c:v>
              </c:pt>
              <c:pt idx="15">
                <c:v>15.954479447309893</c:v>
              </c:pt>
              <c:pt idx="16">
                <c:v>4.3499124936940632</c:v>
              </c:pt>
              <c:pt idx="17">
                <c:v>3.6238282592853466</c:v>
              </c:pt>
              <c:pt idx="18">
                <c:v>3.1546424705762774</c:v>
              </c:pt>
              <c:pt idx="19">
                <c:v>-5.1810969170362569</c:v>
              </c:pt>
              <c:pt idx="20">
                <c:v>-3.6136229230629624</c:v>
              </c:pt>
              <c:pt idx="21">
                <c:v>-2.1696651126902111</c:v>
              </c:pt>
              <c:pt idx="22">
                <c:v>-4.5920609817828222</c:v>
              </c:pt>
              <c:pt idx="23">
                <c:v>-21.572225613637556</c:v>
              </c:pt>
              <c:pt idx="24">
                <c:v>-22.381175329583186</c:v>
              </c:pt>
              <c:pt idx="25">
                <c:v>-21.253963430525232</c:v>
              </c:pt>
              <c:pt idx="26">
                <c:v>-19.737003066878628</c:v>
              </c:pt>
              <c:pt idx="27">
                <c:v>-19.749982828602185</c:v>
              </c:pt>
              <c:pt idx="28">
                <c:v>-18.876609655935283</c:v>
              </c:pt>
              <c:pt idx="29">
                <c:v>-17.237879706331569</c:v>
              </c:pt>
            </c:numLit>
          </c:val>
          <c:extLst>
            <c:ext xmlns:c16="http://schemas.microsoft.com/office/drawing/2014/chart" uri="{C3380CC4-5D6E-409C-BE32-E72D297353CC}">
              <c16:uniqueId val="{00000001-BF4B-452B-8F69-BC31014FDCC2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10.166486471948701</c:v>
              </c:pt>
              <c:pt idx="1">
                <c:v>-1.5337561862916118</c:v>
              </c:pt>
              <c:pt idx="2">
                <c:v>4.4338401409386279</c:v>
              </c:pt>
              <c:pt idx="3">
                <c:v>7.5470060722886956</c:v>
              </c:pt>
              <c:pt idx="4">
                <c:v>7.5967286142195007</c:v>
              </c:pt>
              <c:pt idx="5">
                <c:v>-36.540976862600473</c:v>
              </c:pt>
              <c:pt idx="6">
                <c:v>-41.961210916876098</c:v>
              </c:pt>
              <c:pt idx="7">
                <c:v>16.882854108140236</c:v>
              </c:pt>
              <c:pt idx="8">
                <c:v>-22.341963265359936</c:v>
              </c:pt>
              <c:pt idx="9">
                <c:v>109.35627241705561</c:v>
              </c:pt>
              <c:pt idx="10">
                <c:v>-17.849705750550129</c:v>
              </c:pt>
              <c:pt idx="11">
                <c:v>58.903058199349289</c:v>
              </c:pt>
              <c:pt idx="12">
                <c:v>62.667840917063813</c:v>
              </c:pt>
              <c:pt idx="13">
                <c:v>59.748655492369608</c:v>
              </c:pt>
              <c:pt idx="14">
                <c:v>24.859145812539396</c:v>
              </c:pt>
              <c:pt idx="15">
                <c:v>101.35456834509023</c:v>
              </c:pt>
              <c:pt idx="16">
                <c:v>138.04178093064502</c:v>
              </c:pt>
              <c:pt idx="17">
                <c:v>77.740874592185833</c:v>
              </c:pt>
              <c:pt idx="18">
                <c:v>89.205363934649995</c:v>
              </c:pt>
              <c:pt idx="19">
                <c:v>89.021321984169958</c:v>
              </c:pt>
              <c:pt idx="20">
                <c:v>100.86222729364988</c:v>
              </c:pt>
              <c:pt idx="21">
                <c:v>140.64811261424006</c:v>
              </c:pt>
              <c:pt idx="22">
                <c:v>112.07677379111021</c:v>
              </c:pt>
              <c:pt idx="23">
                <c:v>214.12519059100032</c:v>
              </c:pt>
              <c:pt idx="24">
                <c:v>194.79764523012</c:v>
              </c:pt>
              <c:pt idx="25">
                <c:v>171.91343158358495</c:v>
              </c:pt>
              <c:pt idx="26">
                <c:v>188.57697147688992</c:v>
              </c:pt>
              <c:pt idx="27">
                <c:v>132.11616805835979</c:v>
              </c:pt>
              <c:pt idx="28">
                <c:v>152.35921002690009</c:v>
              </c:pt>
              <c:pt idx="29">
                <c:v>171.40965169958997</c:v>
              </c:pt>
            </c:numLit>
          </c:val>
          <c:extLst>
            <c:ext xmlns:c16="http://schemas.microsoft.com/office/drawing/2014/chart" uri="{C3380CC4-5D6E-409C-BE32-E72D297353CC}">
              <c16:uniqueId val="{00000002-BF4B-452B-8F69-BC31014FDCC2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-0.71736143248904227</c:v>
              </c:pt>
              <c:pt idx="1">
                <c:v>0.36816122973198162</c:v>
              </c:pt>
              <c:pt idx="2">
                <c:v>0.27012212352872211</c:v>
              </c:pt>
              <c:pt idx="3">
                <c:v>8.2781376495290715E-2</c:v>
              </c:pt>
              <c:pt idx="4">
                <c:v>0.59105881513221448</c:v>
              </c:pt>
              <c:pt idx="5">
                <c:v>9.4283424996350504</c:v>
              </c:pt>
              <c:pt idx="6">
                <c:v>11.900041865464573</c:v>
              </c:pt>
              <c:pt idx="7">
                <c:v>3.9632465139106898E-2</c:v>
              </c:pt>
              <c:pt idx="8">
                <c:v>10.444656249205764</c:v>
              </c:pt>
              <c:pt idx="9">
                <c:v>13.167228079260326</c:v>
              </c:pt>
              <c:pt idx="10">
                <c:v>7.9270390870760252</c:v>
              </c:pt>
              <c:pt idx="11">
                <c:v>9.7292648209132722</c:v>
              </c:pt>
              <c:pt idx="12">
                <c:v>12.257254413034843</c:v>
              </c:pt>
              <c:pt idx="13">
                <c:v>8.8251474125760865</c:v>
              </c:pt>
              <c:pt idx="14">
                <c:v>6.9926047795799491</c:v>
              </c:pt>
              <c:pt idx="15">
                <c:v>-0.20855291080778215</c:v>
              </c:pt>
              <c:pt idx="16">
                <c:v>2.9954994127475629</c:v>
              </c:pt>
              <c:pt idx="17">
                <c:v>5.4155399667103552</c:v>
              </c:pt>
              <c:pt idx="18">
                <c:v>3.7984401529869842</c:v>
              </c:pt>
              <c:pt idx="19">
                <c:v>8.8070858386295185</c:v>
              </c:pt>
              <c:pt idx="20">
                <c:v>6.3745181053769784</c:v>
              </c:pt>
              <c:pt idx="21">
                <c:v>5.9493541697679007</c:v>
              </c:pt>
              <c:pt idx="22">
                <c:v>6.5634558790580115</c:v>
              </c:pt>
              <c:pt idx="23">
                <c:v>16.010385436838732</c:v>
              </c:pt>
              <c:pt idx="24">
                <c:v>16.743958947900921</c:v>
              </c:pt>
              <c:pt idx="25">
                <c:v>15.574670151070023</c:v>
              </c:pt>
              <c:pt idx="26">
                <c:v>13.93411815083752</c:v>
              </c:pt>
              <c:pt idx="27">
                <c:v>13.531038354462993</c:v>
              </c:pt>
              <c:pt idx="28">
                <c:v>12.2911456220925</c:v>
              </c:pt>
              <c:pt idx="29">
                <c:v>10.529995870976165</c:v>
              </c:pt>
            </c:numLit>
          </c:val>
          <c:extLst>
            <c:ext xmlns:c16="http://schemas.microsoft.com/office/drawing/2014/chart" uri="{C3380CC4-5D6E-409C-BE32-E72D297353CC}">
              <c16:uniqueId val="{00000003-BF4B-452B-8F69-BC31014FDCC2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2.8151212381275024E-4</c:v>
              </c:pt>
              <c:pt idx="1">
                <c:v>2.8011967965184555E-4</c:v>
              </c:pt>
              <c:pt idx="2">
                <c:v>3.3574029437314148E-4</c:v>
              </c:pt>
              <c:pt idx="3">
                <c:v>3.2970472014510425E-4</c:v>
              </c:pt>
              <c:pt idx="4">
                <c:v>3.2509027534140017E-4</c:v>
              </c:pt>
              <c:pt idx="5">
                <c:v>3.1873759780603637E-4</c:v>
              </c:pt>
              <c:pt idx="6">
                <c:v>4.1333388445101925E-4</c:v>
              </c:pt>
              <c:pt idx="7">
                <c:v>3.8490659592493675E-4</c:v>
              </c:pt>
              <c:pt idx="8">
                <c:v>3.3953302918028529E-4</c:v>
              </c:pt>
              <c:pt idx="9">
                <c:v>2.7872115283165897</c:v>
              </c:pt>
              <c:pt idx="10">
                <c:v>2.6319851448889562</c:v>
              </c:pt>
              <c:pt idx="11">
                <c:v>5.805618572095522</c:v>
              </c:pt>
              <c:pt idx="12">
                <c:v>2.6124381411698785</c:v>
              </c:pt>
              <c:pt idx="13">
                <c:v>8.6078940172874923</c:v>
              </c:pt>
              <c:pt idx="14">
                <c:v>9.8595161370477733</c:v>
              </c:pt>
              <c:pt idx="15">
                <c:v>14.693740604463912</c:v>
              </c:pt>
              <c:pt idx="16">
                <c:v>8.6512296899376793</c:v>
              </c:pt>
              <c:pt idx="17">
                <c:v>10.04705206781739</c:v>
              </c:pt>
              <c:pt idx="18">
                <c:v>9.8286713229458371</c:v>
              </c:pt>
              <c:pt idx="19">
                <c:v>5.4100713364401969</c:v>
              </c:pt>
              <c:pt idx="20">
                <c:v>6.398450778853487</c:v>
              </c:pt>
              <c:pt idx="21">
                <c:v>9.4667897722827234</c:v>
              </c:pt>
              <c:pt idx="22">
                <c:v>3.4775005103079764</c:v>
              </c:pt>
              <c:pt idx="23">
                <c:v>-6.3538937547110095</c:v>
              </c:pt>
              <c:pt idx="24">
                <c:v>-7.5508369661947938</c:v>
              </c:pt>
              <c:pt idx="25">
                <c:v>-6.9050264257871561</c:v>
              </c:pt>
              <c:pt idx="26">
                <c:v>-6.5212800569322837</c:v>
              </c:pt>
              <c:pt idx="27">
                <c:v>-6.1757637143488608</c:v>
              </c:pt>
              <c:pt idx="28">
                <c:v>-5.2928904549167441</c:v>
              </c:pt>
              <c:pt idx="29">
                <c:v>-4.8059714679641274</c:v>
              </c:pt>
            </c:numLit>
          </c:val>
          <c:extLst>
            <c:ext xmlns:c16="http://schemas.microsoft.com/office/drawing/2014/chart" uri="{C3380CC4-5D6E-409C-BE32-E72D297353CC}">
              <c16:uniqueId val="{00000004-BF4B-452B-8F69-BC31014FDCC2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1.302967380000096E-3</c:v>
              </c:pt>
              <c:pt idx="1">
                <c:v>1.3011286000000049E-3</c:v>
              </c:pt>
              <c:pt idx="2">
                <c:v>-0.34463265651000086</c:v>
              </c:pt>
              <c:pt idx="3">
                <c:v>1.3453661200006906E-3</c:v>
              </c:pt>
              <c:pt idx="4">
                <c:v>-2.5079374639999995E-2</c:v>
              </c:pt>
              <c:pt idx="5">
                <c:v>13.195978004120022</c:v>
              </c:pt>
              <c:pt idx="6">
                <c:v>17.076656397330002</c:v>
              </c:pt>
              <c:pt idx="7">
                <c:v>-9.4956311800000054E-3</c:v>
              </c:pt>
              <c:pt idx="8">
                <c:v>1.2314585599999999E-3</c:v>
              </c:pt>
              <c:pt idx="9">
                <c:v>1.2699183999999994E-3</c:v>
              </c:pt>
              <c:pt idx="10">
                <c:v>8.5127612552200009</c:v>
              </c:pt>
              <c:pt idx="11">
                <c:v>2.3782398080000003E-2</c:v>
              </c:pt>
              <c:pt idx="12">
                <c:v>-5.3747778999999858E-3</c:v>
              </c:pt>
              <c:pt idx="13">
                <c:v>0.86952420723000134</c:v>
              </c:pt>
              <c:pt idx="14">
                <c:v>2.8917265281899991</c:v>
              </c:pt>
              <c:pt idx="15">
                <c:v>2.3478823542399994</c:v>
              </c:pt>
              <c:pt idx="16">
                <c:v>-3.6633418040000254E-2</c:v>
              </c:pt>
              <c:pt idx="17">
                <c:v>1.4495264438300008</c:v>
              </c:pt>
              <c:pt idx="18">
                <c:v>1.5608436872900011</c:v>
              </c:pt>
              <c:pt idx="19">
                <c:v>-8.4573402091300025</c:v>
              </c:pt>
              <c:pt idx="20">
                <c:v>0.39215891756999999</c:v>
              </c:pt>
              <c:pt idx="21">
                <c:v>-6.6574358547200028</c:v>
              </c:pt>
              <c:pt idx="22">
                <c:v>-0.15943732866000015</c:v>
              </c:pt>
              <c:pt idx="23">
                <c:v>-9.4450546770001864E-2</c:v>
              </c:pt>
              <c:pt idx="24">
                <c:v>1.060597350000002E-3</c:v>
              </c:pt>
              <c:pt idx="25">
                <c:v>0.41294878129000168</c:v>
              </c:pt>
              <c:pt idx="26">
                <c:v>2.4113596423199999</c:v>
              </c:pt>
              <c:pt idx="27">
                <c:v>-3.1538335369999615E-2</c:v>
              </c:pt>
              <c:pt idx="28">
                <c:v>-1.0294649290000013E-2</c:v>
              </c:pt>
              <c:pt idx="29">
                <c:v>0.71178445706999938</c:v>
              </c:pt>
            </c:numLit>
          </c:val>
          <c:extLst>
            <c:ext xmlns:c16="http://schemas.microsoft.com/office/drawing/2014/chart" uri="{C3380CC4-5D6E-409C-BE32-E72D297353CC}">
              <c16:uniqueId val="{00000005-BF4B-452B-8F69-BC31014FDCC2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-2.9086923547666288E-2</c:v>
              </c:pt>
              <c:pt idx="1">
                <c:v>2.4958033449166926E-5</c:v>
              </c:pt>
              <c:pt idx="2">
                <c:v>1.6978780936157436E-4</c:v>
              </c:pt>
              <c:pt idx="3">
                <c:v>-1.7239386149547897E-3</c:v>
              </c:pt>
              <c:pt idx="4">
                <c:v>-4.0943558242821538</c:v>
              </c:pt>
              <c:pt idx="5">
                <c:v>8.5908016574543993</c:v>
              </c:pt>
              <c:pt idx="6">
                <c:v>-9.4905277972396256</c:v>
              </c:pt>
              <c:pt idx="7">
                <c:v>-2.4887432703565082E-2</c:v>
              </c:pt>
              <c:pt idx="8">
                <c:v>15.83870333946561</c:v>
              </c:pt>
              <c:pt idx="9">
                <c:v>-15.229133008944597</c:v>
              </c:pt>
              <c:pt idx="10">
                <c:v>0.6132442854185558</c:v>
              </c:pt>
              <c:pt idx="11">
                <c:v>0.96951860087606534</c:v>
              </c:pt>
              <c:pt idx="12">
                <c:v>-1.1219085441296828</c:v>
              </c:pt>
              <c:pt idx="13">
                <c:v>-1.28103506772716</c:v>
              </c:pt>
              <c:pt idx="14">
                <c:v>15.23135530885402</c:v>
              </c:pt>
              <c:pt idx="15">
                <c:v>-14.115806876594167</c:v>
              </c:pt>
              <c:pt idx="16">
                <c:v>2.1588532231930913E-4</c:v>
              </c:pt>
              <c:pt idx="17">
                <c:v>5.7880823314116733E-7</c:v>
              </c:pt>
              <c:pt idx="18">
                <c:v>4.1426716843942684E-7</c:v>
              </c:pt>
              <c:pt idx="19">
                <c:v>3.1442423157668009E-6</c:v>
              </c:pt>
              <c:pt idx="20">
                <c:v>-3.9072646165334965E-4</c:v>
              </c:pt>
              <c:pt idx="21">
                <c:v>-1.9076964795668226E-7</c:v>
              </c:pt>
              <c:pt idx="22">
                <c:v>9.6476504422877121E-9</c:v>
              </c:pt>
              <c:pt idx="23">
                <c:v>3.3284875009766855E-7</c:v>
              </c:pt>
              <c:pt idx="24">
                <c:v>-0.25322434628831358</c:v>
              </c:pt>
              <c:pt idx="25">
                <c:v>-8.4437477971930843E-7</c:v>
              </c:pt>
              <c:pt idx="26">
                <c:v>-1.3752241179774753E-8</c:v>
              </c:pt>
              <c:pt idx="27">
                <c:v>-2.8601135077206395E-7</c:v>
              </c:pt>
              <c:pt idx="28">
                <c:v>-3.3690054667849069E-5</c:v>
              </c:pt>
              <c:pt idx="29">
                <c:v>-5.1873481592738197E-6</c:v>
              </c:pt>
            </c:numLit>
          </c:val>
          <c:extLst>
            <c:ext xmlns:c16="http://schemas.microsoft.com/office/drawing/2014/chart" uri="{C3380CC4-5D6E-409C-BE32-E72D297353CC}">
              <c16:uniqueId val="{00000006-BF4B-452B-8F69-BC31014FDCC2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1.3617811677999997E-2</c:v>
              </c:pt>
              <c:pt idx="1">
                <c:v>1.5072233303999927E-2</c:v>
              </c:pt>
              <c:pt idx="2">
                <c:v>1.9395262872000052E-2</c:v>
              </c:pt>
              <c:pt idx="3">
                <c:v>2.4413570855999933E-2</c:v>
              </c:pt>
              <c:pt idx="4">
                <c:v>2.2956022715000024E-2</c:v>
              </c:pt>
              <c:pt idx="5">
                <c:v>-0.248075783109</c:v>
              </c:pt>
              <c:pt idx="6">
                <c:v>-0.77235769049899994</c:v>
              </c:pt>
              <c:pt idx="7">
                <c:v>-0.42081782029199999</c:v>
              </c:pt>
              <c:pt idx="8">
                <c:v>-0.4927536435799999</c:v>
              </c:pt>
              <c:pt idx="9">
                <c:v>-0.27185459485699992</c:v>
              </c:pt>
              <c:pt idx="10">
                <c:v>-0.50373595758</c:v>
              </c:pt>
              <c:pt idx="11">
                <c:v>-0.50412569880699998</c:v>
              </c:pt>
              <c:pt idx="12">
                <c:v>-0.52238742755699996</c:v>
              </c:pt>
              <c:pt idx="13">
                <c:v>-0.47912185942000007</c:v>
              </c:pt>
              <c:pt idx="14">
                <c:v>-0.56803069124399985</c:v>
              </c:pt>
              <c:pt idx="15">
                <c:v>-0.42168326596</c:v>
              </c:pt>
              <c:pt idx="16">
                <c:v>-0.39362826834699999</c:v>
              </c:pt>
              <c:pt idx="17">
                <c:v>-0.26489613707000004</c:v>
              </c:pt>
              <c:pt idx="18">
                <c:v>-0.20485661862000004</c:v>
              </c:pt>
              <c:pt idx="19">
                <c:v>-0.30954272729999999</c:v>
              </c:pt>
              <c:pt idx="20">
                <c:v>-0.30077364056899997</c:v>
              </c:pt>
              <c:pt idx="21">
                <c:v>-0.15428689200600004</c:v>
              </c:pt>
              <c:pt idx="22">
                <c:v>-0.23738155771799987</c:v>
              </c:pt>
              <c:pt idx="23">
                <c:v>-0.20252848165500004</c:v>
              </c:pt>
              <c:pt idx="24">
                <c:v>-0.20931001006200001</c:v>
              </c:pt>
              <c:pt idx="25">
                <c:v>-0.10548577282400003</c:v>
              </c:pt>
              <c:pt idx="26">
                <c:v>-7.0011408799999897E-2</c:v>
              </c:pt>
              <c:pt idx="27">
                <c:v>-0.13721855598800003</c:v>
              </c:pt>
              <c:pt idx="28">
                <c:v>-0.13667773548499992</c:v>
              </c:pt>
              <c:pt idx="29">
                <c:v>-4.0813652258000002E-2</c:v>
              </c:pt>
            </c:numLit>
          </c:val>
          <c:extLst>
            <c:ext xmlns:c16="http://schemas.microsoft.com/office/drawing/2014/chart" uri="{C3380CC4-5D6E-409C-BE32-E72D297353CC}">
              <c16:uniqueId val="{00000007-BF4B-452B-8F69-BC31014FD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904704"/>
        <c:axId val="226931072"/>
      </c:barChart>
      <c:catAx>
        <c:axId val="22690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931072"/>
        <c:crosses val="autoZero"/>
        <c:auto val="1"/>
        <c:lblAlgn val="ctr"/>
        <c:lblOffset val="100"/>
        <c:noMultiLvlLbl val="0"/>
      </c:catAx>
      <c:valAx>
        <c:axId val="22693107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2690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1.014874573089795E-3</c:v>
              </c:pt>
              <c:pt idx="1">
                <c:v>1.0546064402911833E-3</c:v>
              </c:pt>
              <c:pt idx="2">
                <c:v>0.96412617366522113</c:v>
              </c:pt>
              <c:pt idx="3">
                <c:v>3.5585275477140499</c:v>
              </c:pt>
              <c:pt idx="4">
                <c:v>0.90551417917913568</c:v>
              </c:pt>
              <c:pt idx="5">
                <c:v>-1.0890189363378227</c:v>
              </c:pt>
              <c:pt idx="6">
                <c:v>-15.728718512584351</c:v>
              </c:pt>
              <c:pt idx="7">
                <c:v>-27.950864187245315</c:v>
              </c:pt>
              <c:pt idx="8">
                <c:v>58.124434223084563</c:v>
              </c:pt>
              <c:pt idx="9">
                <c:v>37.696084808938167</c:v>
              </c:pt>
              <c:pt idx="10">
                <c:v>67.612304988612323</c:v>
              </c:pt>
              <c:pt idx="11">
                <c:v>32.064121480932499</c:v>
              </c:pt>
              <c:pt idx="12">
                <c:v>28.257685903566198</c:v>
              </c:pt>
              <c:pt idx="13">
                <c:v>30.225245951422949</c:v>
              </c:pt>
              <c:pt idx="14">
                <c:v>3.1829161579898937</c:v>
              </c:pt>
              <c:pt idx="15">
                <c:v>16.172461446207762</c:v>
              </c:pt>
              <c:pt idx="16">
                <c:v>-35.456627226345518</c:v>
              </c:pt>
              <c:pt idx="17">
                <c:v>-84.703532537560022</c:v>
              </c:pt>
              <c:pt idx="18">
                <c:v>-46.556734729709206</c:v>
              </c:pt>
              <c:pt idx="19">
                <c:v>-92.105137650142751</c:v>
              </c:pt>
              <c:pt idx="20">
                <c:v>-95.173242952235341</c:v>
              </c:pt>
              <c:pt idx="21">
                <c:v>-84.742002152142504</c:v>
              </c:pt>
              <c:pt idx="22">
                <c:v>-69.759348962904824</c:v>
              </c:pt>
              <c:pt idx="23">
                <c:v>-73.470561098370581</c:v>
              </c:pt>
              <c:pt idx="24">
                <c:v>-81.238314119854749</c:v>
              </c:pt>
              <c:pt idx="25">
                <c:v>-75.348731426531685</c:v>
              </c:pt>
              <c:pt idx="26">
                <c:v>-59.580519332177573</c:v>
              </c:pt>
              <c:pt idx="27">
                <c:v>-63.020014607999656</c:v>
              </c:pt>
              <c:pt idx="28">
                <c:v>-57.219012331208887</c:v>
              </c:pt>
              <c:pt idx="29">
                <c:v>-50.034992494699509</c:v>
              </c:pt>
            </c:numLit>
          </c:val>
          <c:extLst>
            <c:ext xmlns:c16="http://schemas.microsoft.com/office/drawing/2014/chart" uri="{C3380CC4-5D6E-409C-BE32-E72D297353CC}">
              <c16:uniqueId val="{00000000-4ABA-44B2-9A39-21EF6DDC3C89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0.6682972399791538</c:v>
              </c:pt>
              <c:pt idx="1">
                <c:v>0.63103634603582748</c:v>
              </c:pt>
              <c:pt idx="2">
                <c:v>0.84368107043960783</c:v>
              </c:pt>
              <c:pt idx="3">
                <c:v>1.5564695301912437</c:v>
              </c:pt>
              <c:pt idx="4">
                <c:v>0.82330712487785718</c:v>
              </c:pt>
              <c:pt idx="5">
                <c:v>-1.9431772644244774</c:v>
              </c:pt>
              <c:pt idx="6">
                <c:v>-4.0583391914966853</c:v>
              </c:pt>
              <c:pt idx="7">
                <c:v>2.2717924950391648</c:v>
              </c:pt>
              <c:pt idx="8">
                <c:v>24.740905076227534</c:v>
              </c:pt>
              <c:pt idx="9">
                <c:v>18.051428475258945</c:v>
              </c:pt>
              <c:pt idx="10">
                <c:v>18.617641399608715</c:v>
              </c:pt>
              <c:pt idx="11">
                <c:v>8.7967987117237953</c:v>
              </c:pt>
              <c:pt idx="12">
                <c:v>10.780960274784434</c:v>
              </c:pt>
              <c:pt idx="13">
                <c:v>10.490646781194869</c:v>
              </c:pt>
              <c:pt idx="14">
                <c:v>3.9475106621468967</c:v>
              </c:pt>
              <c:pt idx="15">
                <c:v>7.6296766578200277</c:v>
              </c:pt>
              <c:pt idx="16">
                <c:v>-7.1205010070002572</c:v>
              </c:pt>
              <c:pt idx="17">
                <c:v>-24.371197646729911</c:v>
              </c:pt>
              <c:pt idx="18">
                <c:v>-12.3791611144444</c:v>
              </c:pt>
              <c:pt idx="19">
                <c:v>-31.698143475247207</c:v>
              </c:pt>
              <c:pt idx="20">
                <c:v>-32.3902170290811</c:v>
              </c:pt>
              <c:pt idx="21">
                <c:v>-29.291830965405779</c:v>
              </c:pt>
              <c:pt idx="22">
                <c:v>-24.727090183722908</c:v>
              </c:pt>
              <c:pt idx="23">
                <c:v>-25.408687118286366</c:v>
              </c:pt>
              <c:pt idx="24">
                <c:v>-27.813069173463077</c:v>
              </c:pt>
              <c:pt idx="25">
                <c:v>-25.926134662543404</c:v>
              </c:pt>
              <c:pt idx="26">
                <c:v>-20.63670355872614</c:v>
              </c:pt>
              <c:pt idx="27">
                <c:v>-21.505473159944984</c:v>
              </c:pt>
              <c:pt idx="28">
                <c:v>-19.409705241154143</c:v>
              </c:pt>
              <c:pt idx="29">
                <c:v>-17.067702315534802</c:v>
              </c:pt>
            </c:numLit>
          </c:val>
          <c:extLst>
            <c:ext xmlns:c16="http://schemas.microsoft.com/office/drawing/2014/chart" uri="{C3380CC4-5D6E-409C-BE32-E72D297353CC}">
              <c16:uniqueId val="{00000001-4ABA-44B2-9A39-21EF6DDC3C89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-0.24791766200769416</c:v>
              </c:pt>
              <c:pt idx="1">
                <c:v>1.466066990046329</c:v>
              </c:pt>
              <c:pt idx="2">
                <c:v>1.9285872555274182</c:v>
              </c:pt>
              <c:pt idx="3">
                <c:v>1.603258267442925</c:v>
              </c:pt>
              <c:pt idx="4">
                <c:v>5.4405227566671783</c:v>
              </c:pt>
              <c:pt idx="5">
                <c:v>-2.1155088946184151</c:v>
              </c:pt>
              <c:pt idx="6">
                <c:v>5.2899799061679005</c:v>
              </c:pt>
              <c:pt idx="7">
                <c:v>-2.0761633823058219</c:v>
              </c:pt>
              <c:pt idx="8">
                <c:v>34.651637506955012</c:v>
              </c:pt>
              <c:pt idx="9">
                <c:v>47.859263827150244</c:v>
              </c:pt>
              <c:pt idx="10">
                <c:v>58.365928732946486</c:v>
              </c:pt>
              <c:pt idx="11">
                <c:v>48.634354046846283</c:v>
              </c:pt>
              <c:pt idx="12">
                <c:v>120.56752359291499</c:v>
              </c:pt>
              <c:pt idx="13">
                <c:v>161.00831403686175</c:v>
              </c:pt>
              <c:pt idx="14">
                <c:v>69.949316314520274</c:v>
              </c:pt>
              <c:pt idx="15">
                <c:v>148.18815266442107</c:v>
              </c:pt>
              <c:pt idx="16">
                <c:v>186.283039044622</c:v>
              </c:pt>
              <c:pt idx="17">
                <c:v>275.47329957467059</c:v>
              </c:pt>
              <c:pt idx="18">
                <c:v>239.56294683712485</c:v>
              </c:pt>
              <c:pt idx="19">
                <c:v>252.64761660031013</c:v>
              </c:pt>
              <c:pt idx="20">
                <c:v>233.87159738380547</c:v>
              </c:pt>
              <c:pt idx="21">
                <c:v>266.96978946008585</c:v>
              </c:pt>
              <c:pt idx="22">
                <c:v>237.65250587983223</c:v>
              </c:pt>
              <c:pt idx="23">
                <c:v>259.04867083136446</c:v>
              </c:pt>
              <c:pt idx="24">
                <c:v>241.13844657207324</c:v>
              </c:pt>
              <c:pt idx="25">
                <c:v>203.60343944100987</c:v>
              </c:pt>
              <c:pt idx="26">
                <c:v>198.62790363023396</c:v>
              </c:pt>
              <c:pt idx="27">
                <c:v>168.76415087206897</c:v>
              </c:pt>
              <c:pt idx="28">
                <c:v>159.36819152866678</c:v>
              </c:pt>
              <c:pt idx="29">
                <c:v>175.5128099175929</c:v>
              </c:pt>
            </c:numLit>
          </c:val>
          <c:extLst>
            <c:ext xmlns:c16="http://schemas.microsoft.com/office/drawing/2014/chart" uri="{C3380CC4-5D6E-409C-BE32-E72D297353CC}">
              <c16:uniqueId val="{00000002-4ABA-44B2-9A39-21EF6DDC3C89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3.9626702089663013E-2</c:v>
              </c:pt>
              <c:pt idx="1">
                <c:v>0.33970024851828384</c:v>
              </c:pt>
              <c:pt idx="2">
                <c:v>-0.25819399540955601</c:v>
              </c:pt>
              <c:pt idx="3">
                <c:v>-0.33235192517690848</c:v>
              </c:pt>
              <c:pt idx="4">
                <c:v>-3.8710265798272303E-2</c:v>
              </c:pt>
              <c:pt idx="5">
                <c:v>0.31285649697440476</c:v>
              </c:pt>
              <c:pt idx="6">
                <c:v>2.0838337565922984</c:v>
              </c:pt>
              <c:pt idx="7">
                <c:v>3.9909119565974152</c:v>
              </c:pt>
              <c:pt idx="8">
                <c:v>10.795686637052199</c:v>
              </c:pt>
              <c:pt idx="9">
                <c:v>7.3735599993125334</c:v>
              </c:pt>
              <c:pt idx="10">
                <c:v>-1.7283827851001661</c:v>
              </c:pt>
              <c:pt idx="11">
                <c:v>2.7456690244708852</c:v>
              </c:pt>
              <c:pt idx="12">
                <c:v>4.4670008063411615</c:v>
              </c:pt>
              <c:pt idx="13">
                <c:v>4.6726291246206415</c:v>
              </c:pt>
              <c:pt idx="14">
                <c:v>7.5295156115352597</c:v>
              </c:pt>
              <c:pt idx="15">
                <c:v>4.797899375439556</c:v>
              </c:pt>
              <c:pt idx="16">
                <c:v>8.698039592147893</c:v>
              </c:pt>
              <c:pt idx="17">
                <c:v>14.924210269944979</c:v>
              </c:pt>
              <c:pt idx="18">
                <c:v>11.673095455229145</c:v>
              </c:pt>
              <c:pt idx="19">
                <c:v>17.674692640133173</c:v>
              </c:pt>
              <c:pt idx="20">
                <c:v>17.274526296903559</c:v>
              </c:pt>
              <c:pt idx="21">
                <c:v>15.249657449254926</c:v>
              </c:pt>
              <c:pt idx="22">
                <c:v>13.889585626787436</c:v>
              </c:pt>
              <c:pt idx="23">
                <c:v>12.843947296003364</c:v>
              </c:pt>
              <c:pt idx="24">
                <c:v>13.754967238484653</c:v>
              </c:pt>
              <c:pt idx="25">
                <c:v>12.839124434629184</c:v>
              </c:pt>
              <c:pt idx="26">
                <c:v>11.033855144683628</c:v>
              </c:pt>
              <c:pt idx="27">
                <c:v>11.546176543253921</c:v>
              </c:pt>
              <c:pt idx="28">
                <c:v>10.400079548009671</c:v>
              </c:pt>
              <c:pt idx="29">
                <c:v>7.9668859247065598</c:v>
              </c:pt>
            </c:numLit>
          </c:val>
          <c:extLst>
            <c:ext xmlns:c16="http://schemas.microsoft.com/office/drawing/2014/chart" uri="{C3380CC4-5D6E-409C-BE32-E72D297353CC}">
              <c16:uniqueId val="{00000003-4ABA-44B2-9A39-21EF6DDC3C89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5.4007546793347918E-5</c:v>
              </c:pt>
              <c:pt idx="1">
                <c:v>5.1984891129417201E-5</c:v>
              </c:pt>
              <c:pt idx="2">
                <c:v>-1.5886882775676238E-5</c:v>
              </c:pt>
              <c:pt idx="3">
                <c:v>-8.5020021031098625E-6</c:v>
              </c:pt>
              <c:pt idx="4">
                <c:v>0.13755759408274493</c:v>
              </c:pt>
              <c:pt idx="5">
                <c:v>1.9150906185316785E-5</c:v>
              </c:pt>
              <c:pt idx="6">
                <c:v>-0.16369939316860105</c:v>
              </c:pt>
              <c:pt idx="7">
                <c:v>2.4452394764177399</c:v>
              </c:pt>
              <c:pt idx="8">
                <c:v>16.013323276741986</c:v>
              </c:pt>
              <c:pt idx="9">
                <c:v>12.036607471558824</c:v>
              </c:pt>
              <c:pt idx="10">
                <c:v>15.086084463191213</c:v>
              </c:pt>
              <c:pt idx="11">
                <c:v>16.633479412203712</c:v>
              </c:pt>
              <c:pt idx="12">
                <c:v>34.653887781946139</c:v>
              </c:pt>
              <c:pt idx="13">
                <c:v>25.756552244801213</c:v>
              </c:pt>
              <c:pt idx="14">
                <c:v>24.321579685879868</c:v>
              </c:pt>
              <c:pt idx="15">
                <c:v>27.25944699063632</c:v>
              </c:pt>
              <c:pt idx="16">
                <c:v>12.645748945431023</c:v>
              </c:pt>
              <c:pt idx="17">
                <c:v>1.1980621830084601</c:v>
              </c:pt>
              <c:pt idx="18">
                <c:v>7.0432947685144427</c:v>
              </c:pt>
              <c:pt idx="19">
                <c:v>-1.9458182089862817</c:v>
              </c:pt>
              <c:pt idx="20">
                <c:v>-4.603843568310765</c:v>
              </c:pt>
              <c:pt idx="21">
                <c:v>-2.5926795353729517</c:v>
              </c:pt>
              <c:pt idx="22">
                <c:v>-0.30180970494740222</c:v>
              </c:pt>
              <c:pt idx="23">
                <c:v>-2.6300499359996934</c:v>
              </c:pt>
              <c:pt idx="24">
                <c:v>-6.0260287893173086</c:v>
              </c:pt>
              <c:pt idx="25">
                <c:v>-5.5390176670688334</c:v>
              </c:pt>
              <c:pt idx="26">
                <c:v>-1.3345021812651794</c:v>
              </c:pt>
              <c:pt idx="27">
                <c:v>-2.8093928573215408</c:v>
              </c:pt>
              <c:pt idx="28">
                <c:v>-1.6611992890271381</c:v>
              </c:pt>
              <c:pt idx="29">
                <c:v>0.30192347079920978</c:v>
              </c:pt>
            </c:numLit>
          </c:val>
          <c:extLst>
            <c:ext xmlns:c16="http://schemas.microsoft.com/office/drawing/2014/chart" uri="{C3380CC4-5D6E-409C-BE32-E72D297353CC}">
              <c16:uniqueId val="{00000004-4ABA-44B2-9A39-21EF6DDC3C89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1.5293281999999948E-4</c:v>
              </c:pt>
              <c:pt idx="1">
                <c:v>1.5354965599999955E-4</c:v>
              </c:pt>
              <c:pt idx="2">
                <c:v>6.4890255197269653E-4</c:v>
              </c:pt>
              <c:pt idx="3">
                <c:v>5.9587437398533893E-4</c:v>
              </c:pt>
              <c:pt idx="4">
                <c:v>-7.2867767148999896E-2</c:v>
              </c:pt>
              <c:pt idx="5">
                <c:v>0.34661260750401723</c:v>
              </c:pt>
              <c:pt idx="6">
                <c:v>1.8528577119360037</c:v>
              </c:pt>
              <c:pt idx="7">
                <c:v>-0.23148141652299614</c:v>
              </c:pt>
              <c:pt idx="8">
                <c:v>1.6306354300000018E-4</c:v>
              </c:pt>
              <c:pt idx="9">
                <c:v>1.6729091148999981E-2</c:v>
              </c:pt>
              <c:pt idx="10">
                <c:v>-4.0563278543380035</c:v>
              </c:pt>
              <c:pt idx="11">
                <c:v>-23.476440109930007</c:v>
              </c:pt>
              <c:pt idx="12">
                <c:v>0.21991868249100055</c:v>
              </c:pt>
              <c:pt idx="13">
                <c:v>1.9334172275100059</c:v>
              </c:pt>
              <c:pt idx="14">
                <c:v>0.37283628053099882</c:v>
              </c:pt>
              <c:pt idx="15">
                <c:v>-1.0908063479170025</c:v>
              </c:pt>
              <c:pt idx="16">
                <c:v>-7.2371555100000061E-4</c:v>
              </c:pt>
              <c:pt idx="17">
                <c:v>2.9626759276179992</c:v>
              </c:pt>
              <c:pt idx="18">
                <c:v>0.48286819283899973</c:v>
              </c:pt>
              <c:pt idx="19">
                <c:v>0.28587145566201144</c:v>
              </c:pt>
              <c:pt idx="20">
                <c:v>-8.764804275800131E-2</c:v>
              </c:pt>
              <c:pt idx="21">
                <c:v>0.79824001514899834</c:v>
              </c:pt>
              <c:pt idx="22">
                <c:v>0.86242564400500399</c:v>
              </c:pt>
              <c:pt idx="23">
                <c:v>-0.1278889607490008</c:v>
              </c:pt>
              <c:pt idx="24">
                <c:v>-1.0555283259999979E-3</c:v>
              </c:pt>
              <c:pt idx="25">
                <c:v>-8.2733378124000279E-2</c:v>
              </c:pt>
              <c:pt idx="26">
                <c:v>-0.1065329885459998</c:v>
              </c:pt>
              <c:pt idx="27">
                <c:v>0.17063884839400245</c:v>
              </c:pt>
              <c:pt idx="28">
                <c:v>3.1883164977000611E-2</c:v>
              </c:pt>
              <c:pt idx="29">
                <c:v>0.64291280089999781</c:v>
              </c:pt>
            </c:numLit>
          </c:val>
          <c:extLst>
            <c:ext xmlns:c16="http://schemas.microsoft.com/office/drawing/2014/chart" uri="{C3380CC4-5D6E-409C-BE32-E72D297353CC}">
              <c16:uniqueId val="{00000005-4ABA-44B2-9A39-21EF6DDC3C89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-0.62073639916241774</c:v>
              </c:pt>
              <c:pt idx="1">
                <c:v>4.3642762802110868E-6</c:v>
              </c:pt>
              <c:pt idx="2">
                <c:v>-3.9247289421791403E-7</c:v>
              </c:pt>
              <c:pt idx="3">
                <c:v>1.0841279071457877E-6</c:v>
              </c:pt>
              <c:pt idx="4">
                <c:v>-5.5711748359669855E-2</c:v>
              </c:pt>
              <c:pt idx="5">
                <c:v>0.38890750768720928</c:v>
              </c:pt>
              <c:pt idx="6">
                <c:v>4.0625038529492373E-6</c:v>
              </c:pt>
              <c:pt idx="7">
                <c:v>-13.511832375142175</c:v>
              </c:pt>
              <c:pt idx="8">
                <c:v>1.1411671265043555E-4</c:v>
              </c:pt>
              <c:pt idx="9">
                <c:v>-3.1174393552778977E-8</c:v>
              </c:pt>
              <c:pt idx="10">
                <c:v>8.5966174209118736E-8</c:v>
              </c:pt>
              <c:pt idx="11">
                <c:v>1.1418932737679627E-8</c:v>
              </c:pt>
              <c:pt idx="12">
                <c:v>-3.069560875701427E-5</c:v>
              </c:pt>
              <c:pt idx="13">
                <c:v>4.1994164921386622E-7</c:v>
              </c:pt>
              <c:pt idx="14">
                <c:v>-7.4700659932656593E-2</c:v>
              </c:pt>
              <c:pt idx="15">
                <c:v>1.1633411127692153E-8</c:v>
              </c:pt>
              <c:pt idx="16">
                <c:v>-8.1942686601989975E-8</c:v>
              </c:pt>
              <c:pt idx="17">
                <c:v>-1.0196244336810759E-8</c:v>
              </c:pt>
              <c:pt idx="18">
                <c:v>8.4427016911456709E-9</c:v>
              </c:pt>
              <c:pt idx="19">
                <c:v>1.4146541913846367E-8</c:v>
              </c:pt>
              <c:pt idx="20">
                <c:v>3.269594599265145E-7</c:v>
              </c:pt>
              <c:pt idx="21">
                <c:v>1.7802456732894146E-7</c:v>
              </c:pt>
              <c:pt idx="22">
                <c:v>2.1039782321018876E-7</c:v>
              </c:pt>
              <c:pt idx="23">
                <c:v>2.9620427606897915E-7</c:v>
              </c:pt>
              <c:pt idx="24">
                <c:v>-6.3243089908325194E-7</c:v>
              </c:pt>
              <c:pt idx="25">
                <c:v>-6.7917452617548531E-9</c:v>
              </c:pt>
              <c:pt idx="26">
                <c:v>-4.7483575674125105E-9</c:v>
              </c:pt>
              <c:pt idx="27">
                <c:v>1.8110942337626496E-9</c:v>
              </c:pt>
              <c:pt idx="28">
                <c:v>-5.1429853130771877E-7</c:v>
              </c:pt>
              <c:pt idx="29">
                <c:v>2.42574332833227E-8</c:v>
              </c:pt>
            </c:numLit>
          </c:val>
          <c:extLst>
            <c:ext xmlns:c16="http://schemas.microsoft.com/office/drawing/2014/chart" uri="{C3380CC4-5D6E-409C-BE32-E72D297353CC}">
              <c16:uniqueId val="{00000006-4ABA-44B2-9A39-21EF6DDC3C89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3.7888945899999804E-4</c:v>
              </c:pt>
              <c:pt idx="1">
                <c:v>4.0299071480000004E-3</c:v>
              </c:pt>
              <c:pt idx="2">
                <c:v>1.7225978256999952E-2</c:v>
              </c:pt>
              <c:pt idx="3">
                <c:v>2.4657087894999985E-2</c:v>
              </c:pt>
              <c:pt idx="4">
                <c:v>2.7215049168500038E-2</c:v>
              </c:pt>
              <c:pt idx="5">
                <c:v>-2.4390524590000018E-2</c:v>
              </c:pt>
              <c:pt idx="6">
                <c:v>-5.0903504659999987E-2</c:v>
              </c:pt>
              <c:pt idx="7">
                <c:v>-0.19684850780000007</c:v>
              </c:pt>
              <c:pt idx="8">
                <c:v>-0.49468643006000007</c:v>
              </c:pt>
              <c:pt idx="9">
                <c:v>-0.51712058269999994</c:v>
              </c:pt>
              <c:pt idx="10">
                <c:v>-0.33487077880000016</c:v>
              </c:pt>
              <c:pt idx="11">
                <c:v>-0.44986797640000004</c:v>
              </c:pt>
              <c:pt idx="12">
                <c:v>-0.38029266709999998</c:v>
              </c:pt>
              <c:pt idx="13">
                <c:v>-0.30322430136</c:v>
              </c:pt>
              <c:pt idx="14">
                <c:v>-0.41733918369999995</c:v>
              </c:pt>
              <c:pt idx="15">
                <c:v>-0.23284283030000008</c:v>
              </c:pt>
              <c:pt idx="16">
                <c:v>-0.33570200309999998</c:v>
              </c:pt>
              <c:pt idx="17">
                <c:v>-9.8709754799999994E-2</c:v>
              </c:pt>
              <c:pt idx="18">
                <c:v>-5.0983283300000015E-2</c:v>
              </c:pt>
              <c:pt idx="19">
                <c:v>-0.21992135359999987</c:v>
              </c:pt>
              <c:pt idx="20">
                <c:v>-0.24369128194999998</c:v>
              </c:pt>
              <c:pt idx="21">
                <c:v>-9.9466225700000022E-2</c:v>
              </c:pt>
              <c:pt idx="22">
                <c:v>-0.15125408530000006</c:v>
              </c:pt>
              <c:pt idx="23">
                <c:v>-0.19115946060000005</c:v>
              </c:pt>
              <c:pt idx="24">
                <c:v>-0.15404357169999999</c:v>
              </c:pt>
              <c:pt idx="25">
                <c:v>-3.2786574299999843E-2</c:v>
              </c:pt>
              <c:pt idx="26">
                <c:v>-7.7829378000000005E-3</c:v>
              </c:pt>
              <c:pt idx="27">
                <c:v>-9.7746286799999998E-2</c:v>
              </c:pt>
              <c:pt idx="28">
                <c:v>-0.16852902950000015</c:v>
              </c:pt>
              <c:pt idx="29">
                <c:v>3.4999062430000005E-2</c:v>
              </c:pt>
            </c:numLit>
          </c:val>
          <c:extLst>
            <c:ext xmlns:c16="http://schemas.microsoft.com/office/drawing/2014/chart" uri="{C3380CC4-5D6E-409C-BE32-E72D297353CC}">
              <c16:uniqueId val="{00000007-4ABA-44B2-9A39-21EF6DDC3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770448"/>
        <c:axId val="-135760656"/>
      </c:barChart>
      <c:catAx>
        <c:axId val="-13577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60656"/>
        <c:crosses val="autoZero"/>
        <c:auto val="1"/>
        <c:lblAlgn val="ctr"/>
        <c:lblOffset val="100"/>
        <c:noMultiLvlLbl val="0"/>
      </c:catAx>
      <c:valAx>
        <c:axId val="-13576065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7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-1.845876857891156</c:v>
              </c:pt>
              <c:pt idx="1">
                <c:v>-7.3399673698171242</c:v>
              </c:pt>
              <c:pt idx="2">
                <c:v>3.5922552461142914</c:v>
              </c:pt>
              <c:pt idx="3">
                <c:v>6.69414329591973</c:v>
              </c:pt>
              <c:pt idx="4">
                <c:v>10.198772024710479</c:v>
              </c:pt>
              <c:pt idx="5">
                <c:v>-8.4497395610874264</c:v>
              </c:pt>
              <c:pt idx="6">
                <c:v>-19.782369043209201</c:v>
              </c:pt>
              <c:pt idx="7">
                <c:v>-11.382753560202673</c:v>
              </c:pt>
              <c:pt idx="8">
                <c:v>76.802073119370107</c:v>
              </c:pt>
              <c:pt idx="9">
                <c:v>49.098945979806103</c:v>
              </c:pt>
              <c:pt idx="10">
                <c:v>55.917514931924416</c:v>
              </c:pt>
              <c:pt idx="11">
                <c:v>39.121913936876354</c:v>
              </c:pt>
              <c:pt idx="12">
                <c:v>68.368354921392438</c:v>
              </c:pt>
              <c:pt idx="13">
                <c:v>90.203408101571767</c:v>
              </c:pt>
              <c:pt idx="14">
                <c:v>37.785027333266498</c:v>
              </c:pt>
              <c:pt idx="15">
                <c:v>61.017305354615928</c:v>
              </c:pt>
              <c:pt idx="16">
                <c:v>23.461525170851019</c:v>
              </c:pt>
              <c:pt idx="17">
                <c:v>42.425454331421861</c:v>
              </c:pt>
              <c:pt idx="18">
                <c:v>39.926065697181912</c:v>
              </c:pt>
              <c:pt idx="19">
                <c:v>3.4570082389209347</c:v>
              </c:pt>
              <c:pt idx="20">
                <c:v>-22.86866569614449</c:v>
              </c:pt>
              <c:pt idx="21">
                <c:v>-22.679680017638475</c:v>
              </c:pt>
              <c:pt idx="22">
                <c:v>-19.638260383372653</c:v>
              </c:pt>
              <c:pt idx="23">
                <c:v>43.356861479222971</c:v>
              </c:pt>
              <c:pt idx="24">
                <c:v>34.126306703039972</c:v>
              </c:pt>
              <c:pt idx="25">
                <c:v>34.105041674291897</c:v>
              </c:pt>
              <c:pt idx="26">
                <c:v>121.74405069727482</c:v>
              </c:pt>
              <c:pt idx="27">
                <c:v>129.55889582569671</c:v>
              </c:pt>
              <c:pt idx="28">
                <c:v>109.27702141611007</c:v>
              </c:pt>
              <c:pt idx="29">
                <c:v>175.04733590781871</c:v>
              </c:pt>
            </c:numLit>
          </c:val>
          <c:extLst>
            <c:ext xmlns:c16="http://schemas.microsoft.com/office/drawing/2014/chart" uri="{C3380CC4-5D6E-409C-BE32-E72D297353CC}">
              <c16:uniqueId val="{00000000-8508-4F27-A811-DB36FDF59F9C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-1.3931729070980268</c:v>
              </c:pt>
              <c:pt idx="1">
                <c:v>-2.7210408119370868</c:v>
              </c:pt>
              <c:pt idx="2">
                <c:v>-0.52069388368452252</c:v>
              </c:pt>
              <c:pt idx="3">
                <c:v>1.8534339043135049</c:v>
              </c:pt>
              <c:pt idx="4">
                <c:v>0.66331801676325597</c:v>
              </c:pt>
              <c:pt idx="5">
                <c:v>-3.3951850266899157</c:v>
              </c:pt>
              <c:pt idx="6">
                <c:v>-4.7440098660279091</c:v>
              </c:pt>
              <c:pt idx="7">
                <c:v>12.819311303171844</c:v>
              </c:pt>
              <c:pt idx="8">
                <c:v>46.70075008416643</c:v>
              </c:pt>
              <c:pt idx="9">
                <c:v>28.711376339538049</c:v>
              </c:pt>
              <c:pt idx="10">
                <c:v>28.745992822678204</c:v>
              </c:pt>
              <c:pt idx="11">
                <c:v>12.217336445237152</c:v>
              </c:pt>
              <c:pt idx="12">
                <c:v>24.672631000283218</c:v>
              </c:pt>
              <c:pt idx="13">
                <c:v>28.757129357373742</c:v>
              </c:pt>
              <c:pt idx="14">
                <c:v>18.62176031344211</c:v>
              </c:pt>
              <c:pt idx="15">
                <c:v>21.258726313690204</c:v>
              </c:pt>
              <c:pt idx="16">
                <c:v>15.125331570858862</c:v>
              </c:pt>
              <c:pt idx="17">
                <c:v>15.986379946072475</c:v>
              </c:pt>
              <c:pt idx="18">
                <c:v>13.75584578319615</c:v>
              </c:pt>
              <c:pt idx="19">
                <c:v>-37.136689196570501</c:v>
              </c:pt>
              <c:pt idx="20">
                <c:v>-60.734597150769105</c:v>
              </c:pt>
              <c:pt idx="21">
                <c:v>-56.120075290047225</c:v>
              </c:pt>
              <c:pt idx="22">
                <c:v>-52.094219272711825</c:v>
              </c:pt>
              <c:pt idx="23">
                <c:v>-28.985658091197024</c:v>
              </c:pt>
              <c:pt idx="24">
                <c:v>-27.699602092969258</c:v>
              </c:pt>
              <c:pt idx="25">
                <c:v>-29.083487949399569</c:v>
              </c:pt>
              <c:pt idx="26">
                <c:v>-3.5276492574124632</c:v>
              </c:pt>
              <c:pt idx="27">
                <c:v>-5.5809254406083255</c:v>
              </c:pt>
              <c:pt idx="28">
                <c:v>-3.5474354335615317</c:v>
              </c:pt>
              <c:pt idx="29">
                <c:v>6.8195626834381073</c:v>
              </c:pt>
            </c:numLit>
          </c:val>
          <c:extLst>
            <c:ext xmlns:c16="http://schemas.microsoft.com/office/drawing/2014/chart" uri="{C3380CC4-5D6E-409C-BE32-E72D297353CC}">
              <c16:uniqueId val="{00000001-8508-4F27-A811-DB36FDF59F9C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2.8738936519198433</c:v>
              </c:pt>
              <c:pt idx="1">
                <c:v>7.5480263088293214</c:v>
              </c:pt>
              <c:pt idx="2">
                <c:v>1.3082247868401282</c:v>
              </c:pt>
              <c:pt idx="3">
                <c:v>0.49455505960077062</c:v>
              </c:pt>
              <c:pt idx="4">
                <c:v>1.9540882568317102</c:v>
              </c:pt>
              <c:pt idx="5">
                <c:v>1.1966577511489049</c:v>
              </c:pt>
              <c:pt idx="6">
                <c:v>-3.8884778444303265</c:v>
              </c:pt>
              <c:pt idx="7">
                <c:v>3.0680201756299539</c:v>
              </c:pt>
              <c:pt idx="8">
                <c:v>19.490025365909332</c:v>
              </c:pt>
              <c:pt idx="9">
                <c:v>30.729358156349917</c:v>
              </c:pt>
              <c:pt idx="10">
                <c:v>21.920478752510462</c:v>
              </c:pt>
              <c:pt idx="11">
                <c:v>37.321053381269166</c:v>
              </c:pt>
              <c:pt idx="12">
                <c:v>53.423941675958986</c:v>
              </c:pt>
              <c:pt idx="13">
                <c:v>52.610991283400381</c:v>
              </c:pt>
              <c:pt idx="14">
                <c:v>35.438949834850519</c:v>
              </c:pt>
              <c:pt idx="15">
                <c:v>133.36777376330929</c:v>
              </c:pt>
              <c:pt idx="16">
                <c:v>119.96543923406944</c:v>
              </c:pt>
              <c:pt idx="17">
                <c:v>131.76381830643959</c:v>
              </c:pt>
              <c:pt idx="18">
                <c:v>121.72516502682993</c:v>
              </c:pt>
              <c:pt idx="19">
                <c:v>278.82559573656999</c:v>
              </c:pt>
              <c:pt idx="20">
                <c:v>409.13986709721007</c:v>
              </c:pt>
              <c:pt idx="21">
                <c:v>370.9665561462557</c:v>
              </c:pt>
              <c:pt idx="22">
                <c:v>319.4943053377998</c:v>
              </c:pt>
              <c:pt idx="23">
                <c:v>262.38515919968017</c:v>
              </c:pt>
              <c:pt idx="24">
                <c:v>255.08383256607021</c:v>
              </c:pt>
              <c:pt idx="25">
                <c:v>235.50274421975041</c:v>
              </c:pt>
              <c:pt idx="26">
                <c:v>112.86221033367997</c:v>
              </c:pt>
              <c:pt idx="27">
                <c:v>95.084561201615315</c:v>
              </c:pt>
              <c:pt idx="28">
                <c:v>23.659305199450046</c:v>
              </c:pt>
              <c:pt idx="29">
                <c:v>26.719386579070033</c:v>
              </c:pt>
            </c:numLit>
          </c:val>
          <c:extLst>
            <c:ext xmlns:c16="http://schemas.microsoft.com/office/drawing/2014/chart" uri="{C3380CC4-5D6E-409C-BE32-E72D297353CC}">
              <c16:uniqueId val="{00000002-8508-4F27-A811-DB36FDF59F9C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0.48041669904989703</c:v>
              </c:pt>
              <c:pt idx="1">
                <c:v>1.1707349602683053</c:v>
              </c:pt>
              <c:pt idx="2">
                <c:v>-0.30168076259826648</c:v>
              </c:pt>
              <c:pt idx="3">
                <c:v>-0.49357518486306162</c:v>
              </c:pt>
              <c:pt idx="4">
                <c:v>-0.74466907773501134</c:v>
              </c:pt>
              <c:pt idx="5">
                <c:v>1.8778420577111774</c:v>
              </c:pt>
              <c:pt idx="6">
                <c:v>1.6509211082150159</c:v>
              </c:pt>
              <c:pt idx="7">
                <c:v>-4.7815068602517385E-2</c:v>
              </c:pt>
              <c:pt idx="8">
                <c:v>-2.0236251817290167</c:v>
              </c:pt>
              <c:pt idx="9">
                <c:v>2.9869511210574728</c:v>
              </c:pt>
              <c:pt idx="10">
                <c:v>0.93170902280712653</c:v>
              </c:pt>
              <c:pt idx="11">
                <c:v>4.5449897853317225</c:v>
              </c:pt>
              <c:pt idx="12">
                <c:v>6.8910443109388098</c:v>
              </c:pt>
              <c:pt idx="13">
                <c:v>4.9293770447637826</c:v>
              </c:pt>
              <c:pt idx="14">
                <c:v>5.4863177944399695</c:v>
              </c:pt>
              <c:pt idx="15">
                <c:v>1.0608115512333711</c:v>
              </c:pt>
              <c:pt idx="16">
                <c:v>4.2507690411666204</c:v>
              </c:pt>
              <c:pt idx="17">
                <c:v>2.5383820556800742</c:v>
              </c:pt>
              <c:pt idx="18">
                <c:v>-1.2803744074070096</c:v>
              </c:pt>
              <c:pt idx="19">
                <c:v>14.46565969532702</c:v>
              </c:pt>
              <c:pt idx="20">
                <c:v>16.299618376481135</c:v>
              </c:pt>
              <c:pt idx="21">
                <c:v>14.229113620729834</c:v>
              </c:pt>
              <c:pt idx="22">
                <c:v>14.891763857064291</c:v>
              </c:pt>
              <c:pt idx="23">
                <c:v>6.0805621425290042</c:v>
              </c:pt>
              <c:pt idx="24">
                <c:v>7.5955241644497278</c:v>
              </c:pt>
              <c:pt idx="25">
                <c:v>7.4759210848900466</c:v>
              </c:pt>
              <c:pt idx="26">
                <c:v>-0.73123513529009188</c:v>
              </c:pt>
              <c:pt idx="27">
                <c:v>-0.61090959257194299</c:v>
              </c:pt>
              <c:pt idx="28">
                <c:v>-6.9817269044191335</c:v>
              </c:pt>
              <c:pt idx="29">
                <c:v>-6.0734269762448889</c:v>
              </c:pt>
            </c:numLit>
          </c:val>
          <c:extLst>
            <c:ext xmlns:c16="http://schemas.microsoft.com/office/drawing/2014/chart" uri="{C3380CC4-5D6E-409C-BE32-E72D297353CC}">
              <c16:uniqueId val="{00000003-8508-4F27-A811-DB36FDF59F9C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-2.8474951196826004E-4</c:v>
              </c:pt>
              <c:pt idx="1">
                <c:v>-3.9425334281750941E-4</c:v>
              </c:pt>
              <c:pt idx="2">
                <c:v>2.3725162072289088</c:v>
              </c:pt>
              <c:pt idx="3">
                <c:v>2.3536293348910817</c:v>
              </c:pt>
              <c:pt idx="4">
                <c:v>2.1150400379113066</c:v>
              </c:pt>
              <c:pt idx="5">
                <c:v>1.499692402872931</c:v>
              </c:pt>
              <c:pt idx="6">
                <c:v>2.3152344333442372</c:v>
              </c:pt>
              <c:pt idx="7">
                <c:v>9.2649696269987203E-2</c:v>
              </c:pt>
              <c:pt idx="8">
                <c:v>22.883997614225748</c:v>
              </c:pt>
              <c:pt idx="9">
                <c:v>20.8949630969434</c:v>
              </c:pt>
              <c:pt idx="10">
                <c:v>20.71921419533615</c:v>
              </c:pt>
              <c:pt idx="11">
                <c:v>20.000989288673082</c:v>
              </c:pt>
              <c:pt idx="12">
                <c:v>51.459452119284379</c:v>
              </c:pt>
              <c:pt idx="13">
                <c:v>33.422947785172624</c:v>
              </c:pt>
              <c:pt idx="14">
                <c:v>29.850507005791371</c:v>
              </c:pt>
              <c:pt idx="15">
                <c:v>47.575078719437556</c:v>
              </c:pt>
              <c:pt idx="16">
                <c:v>49.700487336283288</c:v>
              </c:pt>
              <c:pt idx="17">
                <c:v>43.889486571979774</c:v>
              </c:pt>
              <c:pt idx="18">
                <c:v>41.025143843569424</c:v>
              </c:pt>
              <c:pt idx="19">
                <c:v>25.059204654760208</c:v>
              </c:pt>
              <c:pt idx="20">
                <c:v>10.028927514911402</c:v>
              </c:pt>
              <c:pt idx="21">
                <c:v>9.4701870902171663</c:v>
              </c:pt>
              <c:pt idx="22">
                <c:v>8.9425758195761773</c:v>
              </c:pt>
              <c:pt idx="23">
                <c:v>26.748534510473291</c:v>
              </c:pt>
              <c:pt idx="24">
                <c:v>24.169680005213195</c:v>
              </c:pt>
              <c:pt idx="25">
                <c:v>16.671440566578269</c:v>
              </c:pt>
              <c:pt idx="26">
                <c:v>26.554486997540948</c:v>
              </c:pt>
              <c:pt idx="27">
                <c:v>22.419882554675155</c:v>
              </c:pt>
              <c:pt idx="28">
                <c:v>22.298635645012439</c:v>
              </c:pt>
              <c:pt idx="29">
                <c:v>34.214112592233107</c:v>
              </c:pt>
            </c:numLit>
          </c:val>
          <c:extLst>
            <c:ext xmlns:c16="http://schemas.microsoft.com/office/drawing/2014/chart" uri="{C3380CC4-5D6E-409C-BE32-E72D297353CC}">
              <c16:uniqueId val="{00000004-8508-4F27-A811-DB36FDF59F9C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-1.6347175700000024E-3</c:v>
              </c:pt>
              <c:pt idx="1">
                <c:v>-1.6372424100000007E-3</c:v>
              </c:pt>
              <c:pt idx="2">
                <c:v>-14.15116290364999</c:v>
              </c:pt>
              <c:pt idx="3">
                <c:v>-4.5559443823800052</c:v>
              </c:pt>
              <c:pt idx="4">
                <c:v>-0.34480131198000019</c:v>
              </c:pt>
              <c:pt idx="5">
                <c:v>3.8705931580799948</c:v>
              </c:pt>
              <c:pt idx="6">
                <c:v>-2.1612215387500093</c:v>
              </c:pt>
              <c:pt idx="7">
                <c:v>-0.67418192186000159</c:v>
              </c:pt>
              <c:pt idx="8">
                <c:v>0.5969118561300002</c:v>
              </c:pt>
              <c:pt idx="9">
                <c:v>0.96986852178999983</c:v>
              </c:pt>
              <c:pt idx="10">
                <c:v>-4.9445978800000567E-2</c:v>
              </c:pt>
              <c:pt idx="11">
                <c:v>-12.012708179760009</c:v>
              </c:pt>
              <c:pt idx="12">
                <c:v>4.9912763799999996E-3</c:v>
              </c:pt>
              <c:pt idx="13">
                <c:v>0.76759287082000149</c:v>
              </c:pt>
              <c:pt idx="14">
                <c:v>2.8916045213300001</c:v>
              </c:pt>
              <c:pt idx="15">
                <c:v>6.1399831458399969</c:v>
              </c:pt>
              <c:pt idx="16">
                <c:v>1.4017948430800005</c:v>
              </c:pt>
              <c:pt idx="17">
                <c:v>-4.2309214771300017</c:v>
              </c:pt>
              <c:pt idx="18">
                <c:v>-0.62013983119999949</c:v>
              </c:pt>
              <c:pt idx="19">
                <c:v>-0.68024441586998918</c:v>
              </c:pt>
              <c:pt idx="20">
                <c:v>1.21280603099998E-2</c:v>
              </c:pt>
              <c:pt idx="21">
                <c:v>5.0792039311700066</c:v>
              </c:pt>
              <c:pt idx="22">
                <c:v>-0.41112323846999743</c:v>
              </c:pt>
              <c:pt idx="23">
                <c:v>-3.1560196256599991</c:v>
              </c:pt>
              <c:pt idx="24">
                <c:v>-0.10579930779999996</c:v>
              </c:pt>
              <c:pt idx="25">
                <c:v>2.5960609482800008</c:v>
              </c:pt>
              <c:pt idx="26">
                <c:v>10.795724017990002</c:v>
              </c:pt>
              <c:pt idx="27">
                <c:v>18.727412754790002</c:v>
              </c:pt>
              <c:pt idx="28">
                <c:v>188.42590692814002</c:v>
              </c:pt>
              <c:pt idx="29">
                <c:v>142.86750398447987</c:v>
              </c:pt>
            </c:numLit>
          </c:val>
          <c:extLst>
            <c:ext xmlns:c16="http://schemas.microsoft.com/office/drawing/2014/chart" uri="{C3380CC4-5D6E-409C-BE32-E72D297353CC}">
              <c16:uniqueId val="{00000005-8508-4F27-A811-DB36FDF59F9C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1.1808138313006964</c:v>
              </c:pt>
              <c:pt idx="1">
                <c:v>-4.37341181978798E-5</c:v>
              </c:pt>
              <c:pt idx="2">
                <c:v>-4.9938665239368705E-7</c:v>
              </c:pt>
              <c:pt idx="3">
                <c:v>-1.074121551451519</c:v>
              </c:pt>
              <c:pt idx="4">
                <c:v>1.6527875690170681</c:v>
              </c:pt>
              <c:pt idx="5">
                <c:v>-9.0460318642383473E-6</c:v>
              </c:pt>
              <c:pt idx="6">
                <c:v>-6.5380597324711545</c:v>
              </c:pt>
              <c:pt idx="7">
                <c:v>-19.884057962619551</c:v>
              </c:pt>
              <c:pt idx="8">
                <c:v>6.2782348555375584</c:v>
              </c:pt>
              <c:pt idx="9">
                <c:v>2.5110875491481668</c:v>
              </c:pt>
              <c:pt idx="10">
                <c:v>0.34936797363443084</c:v>
              </c:pt>
              <c:pt idx="11">
                <c:v>-4.8872131241376388E-6</c:v>
              </c:pt>
              <c:pt idx="12">
                <c:v>0.28410534292577516</c:v>
              </c:pt>
              <c:pt idx="13">
                <c:v>-5.660022142237653E-7</c:v>
              </c:pt>
              <c:pt idx="14">
                <c:v>-0.76986871726287331</c:v>
              </c:pt>
              <c:pt idx="15">
                <c:v>-2.6984593065846309E-7</c:v>
              </c:pt>
              <c:pt idx="16">
                <c:v>-2.4539349561477622E-7</c:v>
              </c:pt>
              <c:pt idx="17">
                <c:v>-1.1601433332011791E-6</c:v>
              </c:pt>
              <c:pt idx="18">
                <c:v>5.0506876640964009E-7</c:v>
              </c:pt>
              <c:pt idx="19">
                <c:v>15.12615524961898</c:v>
              </c:pt>
              <c:pt idx="20">
                <c:v>0.49793325753471152</c:v>
              </c:pt>
              <c:pt idx="21">
                <c:v>-0.43999906916212694</c:v>
              </c:pt>
              <c:pt idx="22">
                <c:v>-1.6762296531009516E-7</c:v>
              </c:pt>
              <c:pt idx="23">
                <c:v>-2.9715017985759857</c:v>
              </c:pt>
              <c:pt idx="24">
                <c:v>-0.51848515507741233</c:v>
              </c:pt>
              <c:pt idx="25">
                <c:v>0.28614327485735913</c:v>
              </c:pt>
              <c:pt idx="26">
                <c:v>2.8968048490427325</c:v>
              </c:pt>
              <c:pt idx="27">
                <c:v>4.0413979773309308</c:v>
              </c:pt>
              <c:pt idx="28">
                <c:v>-6.4833914572133979</c:v>
              </c:pt>
              <c:pt idx="29">
                <c:v>-1.2162276913251344E-3</c:v>
              </c:pt>
            </c:numLit>
          </c:val>
          <c:extLst>
            <c:ext xmlns:c16="http://schemas.microsoft.com/office/drawing/2014/chart" uri="{C3380CC4-5D6E-409C-BE32-E72D297353CC}">
              <c16:uniqueId val="{00000006-8508-4F27-A811-DB36FDF59F9C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-5.3493945944000032E-2</c:v>
              </c:pt>
              <c:pt idx="1">
                <c:v>-3.0643127835000006E-2</c:v>
              </c:pt>
              <c:pt idx="2">
                <c:v>1.7192633509999944E-2</c:v>
              </c:pt>
              <c:pt idx="3">
                <c:v>3.9724285150000038E-2</c:v>
              </c:pt>
              <c:pt idx="4">
                <c:v>2.3914717149999987E-2</c:v>
              </c:pt>
              <c:pt idx="5">
                <c:v>-2.9944091949999974E-2</c:v>
              </c:pt>
              <c:pt idx="6">
                <c:v>-0.10647322595999997</c:v>
              </c:pt>
              <c:pt idx="7">
                <c:v>-6.1994088000000058E-2</c:v>
              </c:pt>
              <c:pt idx="8">
                <c:v>-0.5482835960000001</c:v>
              </c:pt>
              <c:pt idx="9">
                <c:v>-0.56574262399999997</c:v>
              </c:pt>
              <c:pt idx="10">
                <c:v>-0.43577825999999997</c:v>
              </c:pt>
              <c:pt idx="11">
                <c:v>-0.5554500309999999</c:v>
              </c:pt>
              <c:pt idx="12">
                <c:v>-0.40910164600000004</c:v>
              </c:pt>
              <c:pt idx="13">
                <c:v>-0.3000014534999999</c:v>
              </c:pt>
              <c:pt idx="14">
                <c:v>-0.41946839199999997</c:v>
              </c:pt>
              <c:pt idx="15">
                <c:v>-0.19055235899999995</c:v>
              </c:pt>
              <c:pt idx="16">
                <c:v>-0.17246347000000012</c:v>
              </c:pt>
              <c:pt idx="17">
                <c:v>-2.0777667999999971E-2</c:v>
              </c:pt>
              <c:pt idx="18">
                <c:v>4.5058085000000025E-2</c:v>
              </c:pt>
              <c:pt idx="19">
                <c:v>-0.20149462999999995</c:v>
              </c:pt>
              <c:pt idx="20">
                <c:v>-0.20733527600000001</c:v>
              </c:pt>
              <c:pt idx="21">
                <c:v>7.7280949000000043E-2</c:v>
              </c:pt>
              <c:pt idx="22">
                <c:v>-3.2280724000000038E-2</c:v>
              </c:pt>
              <c:pt idx="23">
                <c:v>-9.3989410499999981E-2</c:v>
              </c:pt>
              <c:pt idx="24">
                <c:v>-0.15434355899999985</c:v>
              </c:pt>
              <c:pt idx="25">
                <c:v>-3.3213009000000016E-2</c:v>
              </c:pt>
              <c:pt idx="26">
                <c:v>1.1693547200000043E-2</c:v>
              </c:pt>
              <c:pt idx="27">
                <c:v>-3.0858111300000074E-2</c:v>
              </c:pt>
              <c:pt idx="28">
                <c:v>-0.12883220700000017</c:v>
              </c:pt>
              <c:pt idx="29">
                <c:v>6.4807663009999988E-2</c:v>
              </c:pt>
            </c:numLit>
          </c:val>
          <c:extLst>
            <c:ext xmlns:c16="http://schemas.microsoft.com/office/drawing/2014/chart" uri="{C3380CC4-5D6E-409C-BE32-E72D297353CC}">
              <c16:uniqueId val="{00000007-8508-4F27-A811-DB36FDF59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777520"/>
        <c:axId val="-135776976"/>
      </c:barChart>
      <c:catAx>
        <c:axId val="-13577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76976"/>
        <c:crosses val="autoZero"/>
        <c:auto val="1"/>
        <c:lblAlgn val="ctr"/>
        <c:lblOffset val="100"/>
        <c:noMultiLvlLbl val="0"/>
      </c:catAx>
      <c:valAx>
        <c:axId val="-135776976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13577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2.6058895575059086E-2</c:v>
              </c:pt>
              <c:pt idx="1">
                <c:v>2.5498786790186377E-2</c:v>
              </c:pt>
              <c:pt idx="2">
                <c:v>-6.6044979105357697</c:v>
              </c:pt>
              <c:pt idx="3">
                <c:v>-6.2503020323675287</c:v>
              </c:pt>
              <c:pt idx="4">
                <c:v>-8.0213178619695213</c:v>
              </c:pt>
              <c:pt idx="5">
                <c:v>-19.792587172236267</c:v>
              </c:pt>
              <c:pt idx="6">
                <c:v>-15.664371323575978</c:v>
              </c:pt>
              <c:pt idx="7">
                <c:v>-13.778201590355025</c:v>
              </c:pt>
              <c:pt idx="8">
                <c:v>-12.973479969021753</c:v>
              </c:pt>
              <c:pt idx="9">
                <c:v>23.40015902267487</c:v>
              </c:pt>
              <c:pt idx="10">
                <c:v>61.10313641739549</c:v>
              </c:pt>
              <c:pt idx="11">
                <c:v>54.470769132106284</c:v>
              </c:pt>
              <c:pt idx="12">
                <c:v>20.28375602430549</c:v>
              </c:pt>
              <c:pt idx="13">
                <c:v>56.124977155074362</c:v>
              </c:pt>
              <c:pt idx="14">
                <c:v>34.063905465695029</c:v>
              </c:pt>
              <c:pt idx="15">
                <c:v>43.642844722773134</c:v>
              </c:pt>
              <c:pt idx="16">
                <c:v>24.532194308061435</c:v>
              </c:pt>
              <c:pt idx="17">
                <c:v>25.945877962939448</c:v>
              </c:pt>
              <c:pt idx="18">
                <c:v>23.505230217462667</c:v>
              </c:pt>
              <c:pt idx="19">
                <c:v>12.377814708175492</c:v>
              </c:pt>
              <c:pt idx="20">
                <c:v>17.599714189086626</c:v>
              </c:pt>
              <c:pt idx="21">
                <c:v>21.193015802889477</c:v>
              </c:pt>
              <c:pt idx="22">
                <c:v>15.187442143427916</c:v>
              </c:pt>
              <c:pt idx="23">
                <c:v>-22.667247309483628</c:v>
              </c:pt>
              <c:pt idx="24">
                <c:v>-22.330853465907239</c:v>
              </c:pt>
              <c:pt idx="25">
                <c:v>-19.388393205057127</c:v>
              </c:pt>
              <c:pt idx="26">
                <c:v>-16.800778179054078</c:v>
              </c:pt>
              <c:pt idx="27">
                <c:v>-19.863256791092226</c:v>
              </c:pt>
              <c:pt idx="28">
                <c:v>-14.617687356443867</c:v>
              </c:pt>
              <c:pt idx="29">
                <c:v>-5.8746594897170326</c:v>
              </c:pt>
            </c:numLit>
          </c:val>
          <c:extLst>
            <c:ext xmlns:c16="http://schemas.microsoft.com/office/drawing/2014/chart" uri="{C3380CC4-5D6E-409C-BE32-E72D297353CC}">
              <c16:uniqueId val="{00000000-3B9F-4684-8F0C-C53BBFCCBE0A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3.9727528913343093</c:v>
              </c:pt>
              <c:pt idx="1">
                <c:v>3.7506639579244307</c:v>
              </c:pt>
              <c:pt idx="2">
                <c:v>2.0175897702989296</c:v>
              </c:pt>
              <c:pt idx="3">
                <c:v>1.822491622325991</c:v>
              </c:pt>
              <c:pt idx="4">
                <c:v>1.1295655008523902</c:v>
              </c:pt>
              <c:pt idx="5">
                <c:v>-5.2386433830753631</c:v>
              </c:pt>
              <c:pt idx="6">
                <c:v>-3.9649773664581431</c:v>
              </c:pt>
              <c:pt idx="7">
                <c:v>-3.3794272750247742</c:v>
              </c:pt>
              <c:pt idx="8">
                <c:v>5.4406040244162313</c:v>
              </c:pt>
              <c:pt idx="9">
                <c:v>6.0674562825240557</c:v>
              </c:pt>
              <c:pt idx="10">
                <c:v>8.3608377790092661</c:v>
              </c:pt>
              <c:pt idx="11">
                <c:v>12.362204189129308</c:v>
              </c:pt>
              <c:pt idx="12">
                <c:v>4.1874587167830839</c:v>
              </c:pt>
              <c:pt idx="13">
                <c:v>14.039568099848083</c:v>
              </c:pt>
              <c:pt idx="14">
                <c:v>7.4699651713391404</c:v>
              </c:pt>
              <c:pt idx="15">
                <c:v>7.620474010943127</c:v>
              </c:pt>
              <c:pt idx="16">
                <c:v>2.6695586088404752</c:v>
              </c:pt>
              <c:pt idx="17">
                <c:v>2.6838398647952317</c:v>
              </c:pt>
              <c:pt idx="18">
                <c:v>2.2566403699572675</c:v>
              </c:pt>
              <c:pt idx="19">
                <c:v>-2.4250750217593691</c:v>
              </c:pt>
              <c:pt idx="20">
                <c:v>-0.4891569970215528</c:v>
              </c:pt>
              <c:pt idx="21">
                <c:v>0.78998083735029923</c:v>
              </c:pt>
              <c:pt idx="22">
                <c:v>-0.77369366659945626</c:v>
              </c:pt>
              <c:pt idx="23">
                <c:v>-11.28495407188808</c:v>
              </c:pt>
              <c:pt idx="24">
                <c:v>-10.960219784399897</c:v>
              </c:pt>
              <c:pt idx="25">
                <c:v>-9.8527121511947371</c:v>
              </c:pt>
              <c:pt idx="26">
                <c:v>-9.1330916985073713</c:v>
              </c:pt>
              <c:pt idx="27">
                <c:v>-9.2116313364487041</c:v>
              </c:pt>
              <c:pt idx="28">
                <c:v>-7.0450786402145695</c:v>
              </c:pt>
              <c:pt idx="29">
                <c:v>-4.2528737655119926</c:v>
              </c:pt>
            </c:numLit>
          </c:val>
          <c:extLst>
            <c:ext xmlns:c16="http://schemas.microsoft.com/office/drawing/2014/chart" uri="{C3380CC4-5D6E-409C-BE32-E72D297353CC}">
              <c16:uniqueId val="{00000001-3B9F-4684-8F0C-C53BBFCCBE0A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10.447477145391076</c:v>
              </c:pt>
              <c:pt idx="1">
                <c:v>-1.940319640051257</c:v>
              </c:pt>
              <c:pt idx="2">
                <c:v>6.8103095400342681</c:v>
              </c:pt>
              <c:pt idx="3">
                <c:v>7.8043205744888837</c:v>
              </c:pt>
              <c:pt idx="4">
                <c:v>7.9017230339986781</c:v>
              </c:pt>
              <c:pt idx="5">
                <c:v>-10.064539414321189</c:v>
              </c:pt>
              <c:pt idx="6">
                <c:v>-31.826007397899957</c:v>
              </c:pt>
              <c:pt idx="7">
                <c:v>-3.585306586079696</c:v>
              </c:pt>
              <c:pt idx="8">
                <c:v>34.196948458457882</c:v>
              </c:pt>
              <c:pt idx="9">
                <c:v>77.853044602603859</c:v>
              </c:pt>
              <c:pt idx="10">
                <c:v>-16.796309927535503</c:v>
              </c:pt>
              <c:pt idx="11">
                <c:v>37.491547615958098</c:v>
              </c:pt>
              <c:pt idx="12">
                <c:v>48.465946798814457</c:v>
              </c:pt>
              <c:pt idx="13">
                <c:v>30.683359388134249</c:v>
              </c:pt>
              <c:pt idx="14">
                <c:v>22.963254671826576</c:v>
              </c:pt>
              <c:pt idx="15">
                <c:v>79.69082023858698</c:v>
              </c:pt>
              <c:pt idx="16">
                <c:v>104.83879655672513</c:v>
              </c:pt>
              <c:pt idx="17">
                <c:v>67.165772638199769</c:v>
              </c:pt>
              <c:pt idx="18">
                <c:v>72.208467541232721</c:v>
              </c:pt>
              <c:pt idx="19">
                <c:v>78.229820220825559</c:v>
              </c:pt>
              <c:pt idx="20">
                <c:v>73.743089819844386</c:v>
              </c:pt>
              <c:pt idx="21">
                <c:v>92.389647622666303</c:v>
              </c:pt>
              <c:pt idx="22">
                <c:v>72.622097551353136</c:v>
              </c:pt>
              <c:pt idx="23">
                <c:v>128.934854941862</c:v>
              </c:pt>
              <c:pt idx="24">
                <c:v>121.17661190475667</c:v>
              </c:pt>
              <c:pt idx="25">
                <c:v>106.53768799582804</c:v>
              </c:pt>
              <c:pt idx="26">
                <c:v>100.69793163953761</c:v>
              </c:pt>
              <c:pt idx="27">
                <c:v>71.550936414153398</c:v>
              </c:pt>
              <c:pt idx="28">
                <c:v>70.645117664401823</c:v>
              </c:pt>
              <c:pt idx="29">
                <c:v>80.572231163607626</c:v>
              </c:pt>
            </c:numLit>
          </c:val>
          <c:extLst>
            <c:ext xmlns:c16="http://schemas.microsoft.com/office/drawing/2014/chart" uri="{C3380CC4-5D6E-409C-BE32-E72D297353CC}">
              <c16:uniqueId val="{00000002-3B9F-4684-8F0C-C53BBFCCBE0A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-0.74513471697741807</c:v>
              </c:pt>
              <c:pt idx="1">
                <c:v>0.38799238876003983</c:v>
              </c:pt>
              <c:pt idx="2">
                <c:v>0.40671747941701142</c:v>
              </c:pt>
              <c:pt idx="3">
                <c:v>0.24181252470714298</c:v>
              </c:pt>
              <c:pt idx="4">
                <c:v>0.44584743288817208</c:v>
              </c:pt>
              <c:pt idx="5">
                <c:v>6.4783537313155648</c:v>
              </c:pt>
              <c:pt idx="6">
                <c:v>9.3469044365745049</c:v>
              </c:pt>
              <c:pt idx="7">
                <c:v>4.3231119170590091</c:v>
              </c:pt>
              <c:pt idx="8">
                <c:v>4.4319632270339753</c:v>
              </c:pt>
              <c:pt idx="9">
                <c:v>6.2986518619158005</c:v>
              </c:pt>
              <c:pt idx="10">
                <c:v>4.782923246404664</c:v>
              </c:pt>
              <c:pt idx="11">
                <c:v>4.807291581713514</c:v>
              </c:pt>
              <c:pt idx="12">
                <c:v>11.493227456788475</c:v>
              </c:pt>
              <c:pt idx="13">
                <c:v>4.7626343399910525</c:v>
              </c:pt>
              <c:pt idx="14">
                <c:v>9.8291431349766185</c:v>
              </c:pt>
              <c:pt idx="15">
                <c:v>0.78687907247427802</c:v>
              </c:pt>
              <c:pt idx="16">
                <c:v>1.9011412048302532</c:v>
              </c:pt>
              <c:pt idx="17">
                <c:v>3.8289819321697109</c:v>
              </c:pt>
              <c:pt idx="18">
                <c:v>3.1395821295835162</c:v>
              </c:pt>
              <c:pt idx="19">
                <c:v>8.5019715367510571</c:v>
              </c:pt>
              <c:pt idx="20">
                <c:v>5.9383810588083179</c:v>
              </c:pt>
              <c:pt idx="21">
                <c:v>2.5253569518109202</c:v>
              </c:pt>
              <c:pt idx="22">
                <c:v>3.3931763825870291</c:v>
              </c:pt>
              <c:pt idx="23">
                <c:v>8.0001692333251526</c:v>
              </c:pt>
              <c:pt idx="24">
                <c:v>8.5597406570171017</c:v>
              </c:pt>
              <c:pt idx="25">
                <c:v>8.1733382944237576</c:v>
              </c:pt>
              <c:pt idx="26">
                <c:v>7.011771335195732</c:v>
              </c:pt>
              <c:pt idx="27">
                <c:v>7.5505094802049086</c:v>
              </c:pt>
              <c:pt idx="28">
                <c:v>5.4052157053931182</c:v>
              </c:pt>
              <c:pt idx="29">
                <c:v>2.1759792738800172</c:v>
              </c:pt>
            </c:numLit>
          </c:val>
          <c:extLst>
            <c:ext xmlns:c16="http://schemas.microsoft.com/office/drawing/2014/chart" uri="{C3380CC4-5D6E-409C-BE32-E72D297353CC}">
              <c16:uniqueId val="{00000003-3B9F-4684-8F0C-C53BBFCCBE0A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1.2807038615144488E-3</c:v>
              </c:pt>
              <c:pt idx="1">
                <c:v>1.2623050982836885E-3</c:v>
              </c:pt>
              <c:pt idx="2">
                <c:v>1.5217149241907974E-3</c:v>
              </c:pt>
              <c:pt idx="3">
                <c:v>1.4790626185549928E-3</c:v>
              </c:pt>
              <c:pt idx="4">
                <c:v>1.4428111590429719E-3</c:v>
              </c:pt>
              <c:pt idx="5">
                <c:v>1.4379658093128674E-3</c:v>
              </c:pt>
              <c:pt idx="6">
                <c:v>1.5381007178080579E-3</c:v>
              </c:pt>
              <c:pt idx="7">
                <c:v>1.5390902627923136E-3</c:v>
              </c:pt>
              <c:pt idx="8">
                <c:v>1.4903524123222065E-3</c:v>
              </c:pt>
              <c:pt idx="9">
                <c:v>5.5566892098355449</c:v>
              </c:pt>
              <c:pt idx="10">
                <c:v>5.2471834370162487</c:v>
              </c:pt>
              <c:pt idx="11">
                <c:v>3.86295327622841</c:v>
              </c:pt>
              <c:pt idx="12">
                <c:v>0.79262021542086458</c:v>
              </c:pt>
              <c:pt idx="13">
                <c:v>5.7586979214737255</c:v>
              </c:pt>
              <c:pt idx="14">
                <c:v>4.8409746346620182</c:v>
              </c:pt>
              <c:pt idx="15">
                <c:v>3.7443502854729047</c:v>
              </c:pt>
              <c:pt idx="16">
                <c:v>2.7438546930447103</c:v>
              </c:pt>
              <c:pt idx="17">
                <c:v>2.9982775768311285</c:v>
              </c:pt>
              <c:pt idx="18">
                <c:v>2.7542181470677178</c:v>
              </c:pt>
              <c:pt idx="19">
                <c:v>-2.6281571658121834</c:v>
              </c:pt>
              <c:pt idx="20">
                <c:v>-0.49802528608739749</c:v>
              </c:pt>
              <c:pt idx="21">
                <c:v>2.0661369248351491</c:v>
              </c:pt>
              <c:pt idx="22">
                <c:v>-1.2881402531002664</c:v>
              </c:pt>
              <c:pt idx="23">
                <c:v>-4.7925483191982323</c:v>
              </c:pt>
              <c:pt idx="24">
                <c:v>-4.7848157757041747</c:v>
              </c:pt>
              <c:pt idx="25">
                <c:v>-4.2436469343416832</c:v>
              </c:pt>
              <c:pt idx="26">
                <c:v>-4.0070801745145701</c:v>
              </c:pt>
              <c:pt idx="27">
                <c:v>-3.842032519054996</c:v>
              </c:pt>
              <c:pt idx="28">
                <c:v>-1.815271461466665</c:v>
              </c:pt>
              <c:pt idx="29">
                <c:v>-0.40897116780436704</c:v>
              </c:pt>
            </c:numLit>
          </c:val>
          <c:extLst>
            <c:ext xmlns:c16="http://schemas.microsoft.com/office/drawing/2014/chart" uri="{C3380CC4-5D6E-409C-BE32-E72D297353CC}">
              <c16:uniqueId val="{00000004-3B9F-4684-8F0C-C53BBFCCBE0A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5.7644350176700027E-3</c:v>
              </c:pt>
              <c:pt idx="1">
                <c:v>5.7259315579299983E-3</c:v>
              </c:pt>
              <c:pt idx="2">
                <c:v>-0.10673294122801025</c:v>
              </c:pt>
              <c:pt idx="3">
                <c:v>5.6802475221813253E-3</c:v>
              </c:pt>
              <c:pt idx="4">
                <c:v>5.7336699297499995E-3</c:v>
              </c:pt>
              <c:pt idx="5">
                <c:v>9.9798059640621091</c:v>
              </c:pt>
              <c:pt idx="6">
                <c:v>0.71951877083149895</c:v>
              </c:pt>
              <c:pt idx="7">
                <c:v>5.5905818569899918E-3</c:v>
              </c:pt>
              <c:pt idx="8">
                <c:v>5.5929523163199988E-3</c:v>
              </c:pt>
              <c:pt idx="9">
                <c:v>5.7053150175999986E-3</c:v>
              </c:pt>
              <c:pt idx="10">
                <c:v>6.0434182420519802</c:v>
              </c:pt>
              <c:pt idx="11">
                <c:v>2.852095931708E-2</c:v>
              </c:pt>
              <c:pt idx="12">
                <c:v>-9.5085912997000185E-4</c:v>
              </c:pt>
              <c:pt idx="13">
                <c:v>0.5868388482467104</c:v>
              </c:pt>
              <c:pt idx="14">
                <c:v>3.0634167015833591</c:v>
              </c:pt>
              <c:pt idx="15">
                <c:v>0.52340647928667039</c:v>
              </c:pt>
              <c:pt idx="16">
                <c:v>-8.3179583551002412E-3</c:v>
              </c:pt>
              <c:pt idx="17">
                <c:v>-0.22538306700170008</c:v>
              </c:pt>
              <c:pt idx="18">
                <c:v>-6.5999874417599358E-2</c:v>
              </c:pt>
              <c:pt idx="19">
                <c:v>-4.1679078825263502</c:v>
              </c:pt>
              <c:pt idx="20">
                <c:v>2.1157917039759777E-2</c:v>
              </c:pt>
              <c:pt idx="21">
                <c:v>-4.1094169654951607</c:v>
              </c:pt>
              <c:pt idx="22">
                <c:v>-6.4119541804241287E-2</c:v>
              </c:pt>
              <c:pt idx="23">
                <c:v>-0.14618820791008069</c:v>
              </c:pt>
              <c:pt idx="24">
                <c:v>5.4782851042799964E-3</c:v>
              </c:pt>
              <c:pt idx="25">
                <c:v>0.33476217937589148</c:v>
              </c:pt>
              <c:pt idx="26">
                <c:v>1.3321113796663697</c:v>
              </c:pt>
              <c:pt idx="27">
                <c:v>8.0201500878516185E-3</c:v>
              </c:pt>
              <c:pt idx="28">
                <c:v>0.14633160329504968</c:v>
              </c:pt>
              <c:pt idx="29">
                <c:v>0.72014131219903099</c:v>
              </c:pt>
            </c:numLit>
          </c:val>
          <c:extLst>
            <c:ext xmlns:c16="http://schemas.microsoft.com/office/drawing/2014/chart" uri="{C3380CC4-5D6E-409C-BE32-E72D297353CC}">
              <c16:uniqueId val="{00000005-3B9F-4684-8F0C-C53BBFCCBE0A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-5.1102277384462838</c:v>
              </c:pt>
              <c:pt idx="1">
                <c:v>1.4172460961623729E-4</c:v>
              </c:pt>
              <c:pt idx="2">
                <c:v>4.2395464415119656E-4</c:v>
              </c:pt>
              <c:pt idx="3">
                <c:v>8.3636375250446093E-2</c:v>
              </c:pt>
              <c:pt idx="4">
                <c:v>-6.1708875611898861E-3</c:v>
              </c:pt>
              <c:pt idx="5">
                <c:v>1.8894324328298708</c:v>
              </c:pt>
              <c:pt idx="6">
                <c:v>-0.83160877808139078</c:v>
              </c:pt>
              <c:pt idx="7">
                <c:v>-0.18562626165921747</c:v>
              </c:pt>
              <c:pt idx="8">
                <c:v>-3.3828849682431752</c:v>
              </c:pt>
              <c:pt idx="9">
                <c:v>4.2031361355969885</c:v>
              </c:pt>
              <c:pt idx="10">
                <c:v>0.61326792336555103</c:v>
              </c:pt>
              <c:pt idx="11">
                <c:v>-1.6024435325239228E-3</c:v>
              </c:pt>
              <c:pt idx="12">
                <c:v>-1.339382672069352</c:v>
              </c:pt>
              <c:pt idx="13">
                <c:v>-1.5837684436943817</c:v>
              </c:pt>
              <c:pt idx="14">
                <c:v>1.3972815240210394</c:v>
              </c:pt>
              <c:pt idx="15">
                <c:v>1.6924051141806729E-3</c:v>
              </c:pt>
              <c:pt idx="16">
                <c:v>5.0037949244341462E-4</c:v>
              </c:pt>
              <c:pt idx="17">
                <c:v>2.032962553538537E-6</c:v>
              </c:pt>
              <c:pt idx="18">
                <c:v>1.8867750683339667E-6</c:v>
              </c:pt>
              <c:pt idx="19">
                <c:v>4.5074598984066068E-6</c:v>
              </c:pt>
              <c:pt idx="20">
                <c:v>1.3491286892724417E-6</c:v>
              </c:pt>
              <c:pt idx="21">
                <c:v>1.6055448909048842E-6</c:v>
              </c:pt>
              <c:pt idx="22">
                <c:v>1.2605028341582528E-6</c:v>
              </c:pt>
              <c:pt idx="23">
                <c:v>1.2470941387141115E-6</c:v>
              </c:pt>
              <c:pt idx="24">
                <c:v>4.298282426187708E-6</c:v>
              </c:pt>
              <c:pt idx="25">
                <c:v>8.2147594560100479E-7</c:v>
              </c:pt>
              <c:pt idx="26">
                <c:v>1.0030974616380832E-6</c:v>
              </c:pt>
              <c:pt idx="27">
                <c:v>6.5992781747519176E-7</c:v>
              </c:pt>
              <c:pt idx="28">
                <c:v>1.9292454209466331E-6</c:v>
              </c:pt>
              <c:pt idx="29">
                <c:v>7.5168655230299265E-7</c:v>
              </c:pt>
            </c:numLit>
          </c:val>
          <c:extLst>
            <c:ext xmlns:c16="http://schemas.microsoft.com/office/drawing/2014/chart" uri="{C3380CC4-5D6E-409C-BE32-E72D297353CC}">
              <c16:uniqueId val="{00000006-3B9F-4684-8F0C-C53BBFCCBE0A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1.3970439228659953E-2</c:v>
              </c:pt>
              <c:pt idx="1">
                <c:v>1.5336540257279985E-2</c:v>
              </c:pt>
              <c:pt idx="2">
                <c:v>1.9870028018070029E-2</c:v>
              </c:pt>
              <c:pt idx="3">
                <c:v>2.4544269457499934E-2</c:v>
              </c:pt>
              <c:pt idx="4">
                <c:v>2.5951175852810038E-2</c:v>
              </c:pt>
              <c:pt idx="5">
                <c:v>-0.23207674554900001</c:v>
              </c:pt>
              <c:pt idx="6">
                <c:v>-0.33348289159469996</c:v>
              </c:pt>
              <c:pt idx="7">
                <c:v>-0.1882753485541</c:v>
              </c:pt>
              <c:pt idx="8">
                <c:v>-0.38834952355197994</c:v>
              </c:pt>
              <c:pt idx="9">
                <c:v>-0.16386053731795999</c:v>
              </c:pt>
              <c:pt idx="10">
                <c:v>-0.43237591457262997</c:v>
              </c:pt>
              <c:pt idx="11">
                <c:v>-0.37647978292099998</c:v>
              </c:pt>
              <c:pt idx="12">
                <c:v>-0.47153056539229998</c:v>
              </c:pt>
              <c:pt idx="13">
                <c:v>-0.25031966742</c:v>
              </c:pt>
              <c:pt idx="14">
                <c:v>-0.41865190524400003</c:v>
              </c:pt>
              <c:pt idx="15">
                <c:v>-0.17648149295999999</c:v>
              </c:pt>
              <c:pt idx="16">
                <c:v>-0.19554210514699999</c:v>
              </c:pt>
              <c:pt idx="17">
                <c:v>-0.28327414506999998</c:v>
              </c:pt>
              <c:pt idx="18">
                <c:v>-0.16734242361999996</c:v>
              </c:pt>
              <c:pt idx="19">
                <c:v>-0.27440245680000008</c:v>
              </c:pt>
              <c:pt idx="20">
                <c:v>-0.24702802926899997</c:v>
              </c:pt>
              <c:pt idx="21">
                <c:v>-0.10789751220600002</c:v>
              </c:pt>
              <c:pt idx="22">
                <c:v>-0.15624961701799997</c:v>
              </c:pt>
              <c:pt idx="23">
                <c:v>-0.11201014585499999</c:v>
              </c:pt>
              <c:pt idx="24">
                <c:v>-0.13940962046200006</c:v>
              </c:pt>
              <c:pt idx="25">
                <c:v>-0.14918286032400008</c:v>
              </c:pt>
              <c:pt idx="26">
                <c:v>-8.5554997799999977E-2</c:v>
              </c:pt>
              <c:pt idx="27">
                <c:v>-0.15135460798799999</c:v>
              </c:pt>
              <c:pt idx="28">
                <c:v>-7.9440469484999998E-2</c:v>
              </c:pt>
              <c:pt idx="29">
                <c:v>-1.789608055800003E-2</c:v>
              </c:pt>
            </c:numLit>
          </c:val>
          <c:extLst>
            <c:ext xmlns:c16="http://schemas.microsoft.com/office/drawing/2014/chart" uri="{C3380CC4-5D6E-409C-BE32-E72D297353CC}">
              <c16:uniqueId val="{00000007-3B9F-4684-8F0C-C53BBFCCB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3697152"/>
        <c:axId val="1203927232"/>
      </c:barChart>
      <c:catAx>
        <c:axId val="12036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3927232"/>
        <c:crosses val="autoZero"/>
        <c:auto val="1"/>
        <c:lblAlgn val="ctr"/>
        <c:lblOffset val="100"/>
        <c:noMultiLvlLbl val="0"/>
      </c:catAx>
      <c:valAx>
        <c:axId val="12039272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369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2.2638873257267411</c:v>
              </c:pt>
              <c:pt idx="1">
                <c:v>2.1408752263900936</c:v>
              </c:pt>
              <c:pt idx="2">
                <c:v>0.37792839392167821</c:v>
              </c:pt>
              <c:pt idx="3">
                <c:v>-4.2629403343311196</c:v>
              </c:pt>
              <c:pt idx="4">
                <c:v>-10.108182652859739</c:v>
              </c:pt>
              <c:pt idx="5">
                <c:v>-12.255132569562193</c:v>
              </c:pt>
              <c:pt idx="6">
                <c:v>-11.119331883457846</c:v>
              </c:pt>
              <c:pt idx="7">
                <c:v>-22.703142283150328</c:v>
              </c:pt>
              <c:pt idx="8">
                <c:v>-5.4093647120974993</c:v>
              </c:pt>
              <c:pt idx="9">
                <c:v>36.821199160210995</c:v>
              </c:pt>
              <c:pt idx="10">
                <c:v>33.459592409176253</c:v>
              </c:pt>
              <c:pt idx="11">
                <c:v>67.445502084603049</c:v>
              </c:pt>
              <c:pt idx="12">
                <c:v>61.788843212108759</c:v>
              </c:pt>
              <c:pt idx="13">
                <c:v>40.343647453116319</c:v>
              </c:pt>
              <c:pt idx="14">
                <c:v>25.949217032715978</c:v>
              </c:pt>
              <c:pt idx="15">
                <c:v>28.024516465756278</c:v>
              </c:pt>
              <c:pt idx="16">
                <c:v>-3.5568043128541831</c:v>
              </c:pt>
              <c:pt idx="17">
                <c:v>-8.431933677366942</c:v>
              </c:pt>
              <c:pt idx="18">
                <c:v>-13.04204423510464</c:v>
              </c:pt>
              <c:pt idx="19">
                <c:v>-35.954371176664154</c:v>
              </c:pt>
              <c:pt idx="20">
                <c:v>-40.471561290298723</c:v>
              </c:pt>
              <c:pt idx="21">
                <c:v>-32.028462942828355</c:v>
              </c:pt>
              <c:pt idx="22">
                <c:v>-32.41798583607715</c:v>
              </c:pt>
              <c:pt idx="23">
                <c:v>-32.637823584027501</c:v>
              </c:pt>
              <c:pt idx="24">
                <c:v>-42.678478817479572</c:v>
              </c:pt>
              <c:pt idx="25">
                <c:v>-39.886498528550419</c:v>
              </c:pt>
              <c:pt idx="26">
                <c:v>-29.885581421984398</c:v>
              </c:pt>
              <c:pt idx="27">
                <c:v>-30.111970368986476</c:v>
              </c:pt>
              <c:pt idx="28">
                <c:v>-23.774451579449078</c:v>
              </c:pt>
              <c:pt idx="29">
                <c:v>-18.891813506212884</c:v>
              </c:pt>
            </c:numLit>
          </c:val>
          <c:extLst>
            <c:ext xmlns:c16="http://schemas.microsoft.com/office/drawing/2014/chart" uri="{C3380CC4-5D6E-409C-BE32-E72D297353CC}">
              <c16:uniqueId val="{00000000-3B2B-4268-AD9D-D3F06BA24D44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2.2931636454624282</c:v>
              </c:pt>
              <c:pt idx="1">
                <c:v>2.1655099573958161</c:v>
              </c:pt>
              <c:pt idx="2">
                <c:v>2.02535702541718</c:v>
              </c:pt>
              <c:pt idx="3">
                <c:v>0.51780303287984708</c:v>
              </c:pt>
              <c:pt idx="4">
                <c:v>-0.66816761729575092</c:v>
              </c:pt>
              <c:pt idx="5">
                <c:v>-4.2048331725324246</c:v>
              </c:pt>
              <c:pt idx="6">
                <c:v>-4.2772513533685128</c:v>
              </c:pt>
              <c:pt idx="7">
                <c:v>-7.1982408614352664</c:v>
              </c:pt>
              <c:pt idx="8">
                <c:v>6.7371315285734141</c:v>
              </c:pt>
              <c:pt idx="9">
                <c:v>8.0366131725143646</c:v>
              </c:pt>
              <c:pt idx="10">
                <c:v>6.1571289677755772</c:v>
              </c:pt>
              <c:pt idx="11">
                <c:v>12.512192114912807</c:v>
              </c:pt>
              <c:pt idx="12">
                <c:v>11.359295251120955</c:v>
              </c:pt>
              <c:pt idx="13">
                <c:v>6.2342688350770459</c:v>
              </c:pt>
              <c:pt idx="14">
                <c:v>3.2171357057516161</c:v>
              </c:pt>
              <c:pt idx="15">
                <c:v>3.018297832257872</c:v>
              </c:pt>
              <c:pt idx="16">
                <c:v>-5.0677641822397845</c:v>
              </c:pt>
              <c:pt idx="17">
                <c:v>-1.7818910272807216</c:v>
              </c:pt>
              <c:pt idx="18">
                <c:v>-5.685237152108698</c:v>
              </c:pt>
              <c:pt idx="19">
                <c:v>-13.898662184109639</c:v>
              </c:pt>
              <c:pt idx="20">
                <c:v>-15.052570873653281</c:v>
              </c:pt>
              <c:pt idx="21">
                <c:v>-12.468987255841625</c:v>
              </c:pt>
              <c:pt idx="22">
                <c:v>-12.572277742210815</c:v>
              </c:pt>
              <c:pt idx="23">
                <c:v>-12.589316478357205</c:v>
              </c:pt>
              <c:pt idx="24">
                <c:v>-15.375650385629569</c:v>
              </c:pt>
              <c:pt idx="25">
                <c:v>-14.424191824305353</c:v>
              </c:pt>
              <c:pt idx="26">
                <c:v>-11.06442461971028</c:v>
              </c:pt>
              <c:pt idx="27">
                <c:v>-10.960922671646415</c:v>
              </c:pt>
              <c:pt idx="28">
                <c:v>-8.6921399786823486</c:v>
              </c:pt>
              <c:pt idx="29">
                <c:v>-7.2191391411727182</c:v>
              </c:pt>
            </c:numLit>
          </c:val>
          <c:extLst>
            <c:ext xmlns:c16="http://schemas.microsoft.com/office/drawing/2014/chart" uri="{C3380CC4-5D6E-409C-BE32-E72D297353CC}">
              <c16:uniqueId val="{00000001-3B2B-4268-AD9D-D3F06BA24D44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0.29720628063114418</c:v>
              </c:pt>
              <c:pt idx="1">
                <c:v>1.3765462647365894</c:v>
              </c:pt>
              <c:pt idx="2">
                <c:v>5.3869363233388867</c:v>
              </c:pt>
              <c:pt idx="3">
                <c:v>6.8034882661941083</c:v>
              </c:pt>
              <c:pt idx="4">
                <c:v>8.7452617627586733</c:v>
              </c:pt>
              <c:pt idx="5">
                <c:v>-4.0616629070636918</c:v>
              </c:pt>
              <c:pt idx="6">
                <c:v>-6.7654184965040258</c:v>
              </c:pt>
              <c:pt idx="7">
                <c:v>-5.2005747982370849</c:v>
              </c:pt>
              <c:pt idx="8">
                <c:v>55.487503009634111</c:v>
              </c:pt>
              <c:pt idx="9">
                <c:v>45.698066111085154</c:v>
              </c:pt>
              <c:pt idx="10">
                <c:v>20.211940118159873</c:v>
              </c:pt>
              <c:pt idx="11">
                <c:v>35.049899046510518</c:v>
              </c:pt>
              <c:pt idx="12">
                <c:v>19.906505015479524</c:v>
              </c:pt>
              <c:pt idx="13">
                <c:v>49.525471857371258</c:v>
              </c:pt>
              <c:pt idx="14">
                <c:v>5.3118407798858698</c:v>
              </c:pt>
              <c:pt idx="15">
                <c:v>84.307083293000233</c:v>
              </c:pt>
              <c:pt idx="16">
                <c:v>107.45530745488463</c:v>
              </c:pt>
              <c:pt idx="17">
                <c:v>108.93504033447152</c:v>
              </c:pt>
              <c:pt idx="18">
                <c:v>128.01308374019527</c:v>
              </c:pt>
              <c:pt idx="19">
                <c:v>109.423279584086</c:v>
              </c:pt>
              <c:pt idx="20">
                <c:v>115.92195726691716</c:v>
              </c:pt>
              <c:pt idx="21">
                <c:v>143.6332434060273</c:v>
              </c:pt>
              <c:pt idx="22">
                <c:v>134.52088101939398</c:v>
              </c:pt>
              <c:pt idx="23">
                <c:v>137.71421456132157</c:v>
              </c:pt>
              <c:pt idx="24">
                <c:v>135.44938529310502</c:v>
              </c:pt>
              <c:pt idx="25">
                <c:v>126.49297237053429</c:v>
              </c:pt>
              <c:pt idx="26">
                <c:v>111.43136165444071</c:v>
              </c:pt>
              <c:pt idx="27">
                <c:v>80.945265233432337</c:v>
              </c:pt>
              <c:pt idx="28">
                <c:v>69.526609901772872</c:v>
              </c:pt>
              <c:pt idx="29">
                <c:v>96.0067937294682</c:v>
              </c:pt>
            </c:numLit>
          </c:val>
          <c:extLst>
            <c:ext xmlns:c16="http://schemas.microsoft.com/office/drawing/2014/chart" uri="{C3380CC4-5D6E-409C-BE32-E72D297353CC}">
              <c16:uniqueId val="{00000002-3B2B-4268-AD9D-D3F06BA24D44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-0.25270615373028704</c:v>
              </c:pt>
              <c:pt idx="1">
                <c:v>9.866628127531385E-2</c:v>
              </c:pt>
              <c:pt idx="2">
                <c:v>1.558909562709232E-2</c:v>
              </c:pt>
              <c:pt idx="3">
                <c:v>0.63466296339322525</c:v>
              </c:pt>
              <c:pt idx="4">
                <c:v>0.80511499631029437</c:v>
              </c:pt>
              <c:pt idx="5">
                <c:v>1.7664997251062005</c:v>
              </c:pt>
              <c:pt idx="6">
                <c:v>3.1339531594184109</c:v>
              </c:pt>
              <c:pt idx="7">
                <c:v>5.2773211890967104</c:v>
              </c:pt>
              <c:pt idx="8">
                <c:v>4.7624196367744389</c:v>
              </c:pt>
              <c:pt idx="9">
                <c:v>7.0000616717225057</c:v>
              </c:pt>
              <c:pt idx="10">
                <c:v>4.7457402934816173</c:v>
              </c:pt>
              <c:pt idx="11">
                <c:v>3.5844074318230241</c:v>
              </c:pt>
              <c:pt idx="12">
                <c:v>2.5828626790314502</c:v>
              </c:pt>
              <c:pt idx="13">
                <c:v>4.363045247004834</c:v>
              </c:pt>
              <c:pt idx="14">
                <c:v>3.3929237452883285</c:v>
              </c:pt>
              <c:pt idx="15">
                <c:v>2.6306207465228795</c:v>
              </c:pt>
              <c:pt idx="16">
                <c:v>6.0414830053268247</c:v>
              </c:pt>
              <c:pt idx="17">
                <c:v>7.7529362467926148</c:v>
              </c:pt>
              <c:pt idx="18">
                <c:v>7.6886471354715127</c:v>
              </c:pt>
              <c:pt idx="19">
                <c:v>10.138884492366742</c:v>
              </c:pt>
              <c:pt idx="20">
                <c:v>9.5147982283032775</c:v>
              </c:pt>
              <c:pt idx="21">
                <c:v>6.9876059407542357</c:v>
              </c:pt>
              <c:pt idx="22">
                <c:v>7.5448127346667206</c:v>
              </c:pt>
              <c:pt idx="23">
                <c:v>7.0877279495816765</c:v>
              </c:pt>
              <c:pt idx="24">
                <c:v>8.2593549347561748</c:v>
              </c:pt>
              <c:pt idx="25">
                <c:v>7.8345965803071635</c:v>
              </c:pt>
              <c:pt idx="26">
                <c:v>6.2330126091404736</c:v>
              </c:pt>
              <c:pt idx="27">
                <c:v>6.6566740519443215</c:v>
              </c:pt>
              <c:pt idx="28">
                <c:v>5.4238654173183818</c:v>
              </c:pt>
              <c:pt idx="29">
                <c:v>3.7064066718236859</c:v>
              </c:pt>
            </c:numLit>
          </c:val>
          <c:extLst>
            <c:ext xmlns:c16="http://schemas.microsoft.com/office/drawing/2014/chart" uri="{C3380CC4-5D6E-409C-BE32-E72D297353CC}">
              <c16:uniqueId val="{00000003-3B2B-4268-AD9D-D3F06BA24D44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1.1949073358984144E-3</c:v>
              </c:pt>
              <c:pt idx="1">
                <c:v>1.2606009515791002E-3</c:v>
              </c:pt>
              <c:pt idx="2">
                <c:v>-1.0577642708801371</c:v>
              </c:pt>
              <c:pt idx="3">
                <c:v>-1.0012985779225396</c:v>
              </c:pt>
              <c:pt idx="4">
                <c:v>-0.94274283369461753</c:v>
              </c:pt>
              <c:pt idx="5">
                <c:v>-0.89009238273235747</c:v>
              </c:pt>
              <c:pt idx="6">
                <c:v>-0.84024447652653111</c:v>
              </c:pt>
              <c:pt idx="7">
                <c:v>-0.79541472790760803</c:v>
              </c:pt>
              <c:pt idx="8">
                <c:v>-0.74868236885354111</c:v>
              </c:pt>
              <c:pt idx="9">
                <c:v>3.1110664223252975</c:v>
              </c:pt>
              <c:pt idx="10">
                <c:v>2.9377812614859131</c:v>
              </c:pt>
              <c:pt idx="11">
                <c:v>11.583592497541602</c:v>
              </c:pt>
              <c:pt idx="12">
                <c:v>11.259373510584311</c:v>
              </c:pt>
              <c:pt idx="13">
                <c:v>10.084453841647672</c:v>
              </c:pt>
              <c:pt idx="14">
                <c:v>9.9599556648119432</c:v>
              </c:pt>
              <c:pt idx="15">
                <c:v>10.516203011404372</c:v>
              </c:pt>
              <c:pt idx="16">
                <c:v>3.5057960140969726</c:v>
              </c:pt>
              <c:pt idx="17">
                <c:v>2.9270251785077619</c:v>
              </c:pt>
              <c:pt idx="18">
                <c:v>0.79176327851618566</c:v>
              </c:pt>
              <c:pt idx="19">
                <c:v>-1.7161215910382737</c:v>
              </c:pt>
              <c:pt idx="20">
                <c:v>-3.1667469117042515</c:v>
              </c:pt>
              <c:pt idx="21">
                <c:v>-0.89079067695206504</c:v>
              </c:pt>
              <c:pt idx="22">
                <c:v>-2.5694448368830649</c:v>
              </c:pt>
              <c:pt idx="23">
                <c:v>-3.1244610060858804</c:v>
              </c:pt>
              <c:pt idx="24">
                <c:v>-5.7352784347561965</c:v>
              </c:pt>
              <c:pt idx="25">
                <c:v>-5.4993424253687806</c:v>
              </c:pt>
              <c:pt idx="26">
                <c:v>-2.6283152452782588</c:v>
              </c:pt>
              <c:pt idx="27">
                <c:v>-2.8204581886438973</c:v>
              </c:pt>
              <c:pt idx="28">
                <c:v>-1.2670322405029424</c:v>
              </c:pt>
              <c:pt idx="29">
                <c:v>-0.10266731849463895</c:v>
              </c:pt>
            </c:numLit>
          </c:val>
          <c:extLst>
            <c:ext xmlns:c16="http://schemas.microsoft.com/office/drawing/2014/chart" uri="{C3380CC4-5D6E-409C-BE32-E72D297353CC}">
              <c16:uniqueId val="{00000004-3B2B-4268-AD9D-D3F06BA24D44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5.2152553649999975E-3</c:v>
              </c:pt>
              <c:pt idx="1">
                <c:v>5.2207812684899983E-3</c:v>
              </c:pt>
              <c:pt idx="2">
                <c:v>6.5113245749033126</c:v>
              </c:pt>
              <c:pt idx="3">
                <c:v>2.8198741250625243</c:v>
              </c:pt>
              <c:pt idx="4">
                <c:v>3.8367172722729492E-2</c:v>
              </c:pt>
              <c:pt idx="5">
                <c:v>-4.2477549653893334</c:v>
              </c:pt>
              <c:pt idx="6">
                <c:v>0.60632051674487286</c:v>
              </c:pt>
              <c:pt idx="7">
                <c:v>8.0517077320099977E-3</c:v>
              </c:pt>
              <c:pt idx="8">
                <c:v>4.9339847493610006E-2</c:v>
              </c:pt>
              <c:pt idx="9">
                <c:v>2.0024762855079994E-2</c:v>
              </c:pt>
              <c:pt idx="10">
                <c:v>0.98581052125311974</c:v>
              </c:pt>
              <c:pt idx="11">
                <c:v>-0.21283902558299417</c:v>
              </c:pt>
              <c:pt idx="12">
                <c:v>4.2924651138100123E-3</c:v>
              </c:pt>
              <c:pt idx="13">
                <c:v>3.6654775262443238</c:v>
              </c:pt>
              <c:pt idx="14">
                <c:v>1.88480509689375</c:v>
              </c:pt>
              <c:pt idx="15">
                <c:v>-0.28657234192836034</c:v>
              </c:pt>
              <c:pt idx="16">
                <c:v>5.2827979882699994E-3</c:v>
              </c:pt>
              <c:pt idx="17">
                <c:v>6.1243964325596192</c:v>
              </c:pt>
              <c:pt idx="18">
                <c:v>3.4075155683596394</c:v>
              </c:pt>
              <c:pt idx="19">
                <c:v>7.8162047282788194E-3</c:v>
              </c:pt>
              <c:pt idx="20">
                <c:v>-2.1748100005991589E-3</c:v>
              </c:pt>
              <c:pt idx="21">
                <c:v>-0.3134658554904064</c:v>
              </c:pt>
              <c:pt idx="22">
                <c:v>3.9083793684927315E-2</c:v>
              </c:pt>
              <c:pt idx="23">
                <c:v>1.3963072615958083E-2</c:v>
              </c:pt>
              <c:pt idx="24">
                <c:v>-2.62012616408418E-2</c:v>
              </c:pt>
              <c:pt idx="25">
                <c:v>5.5778155429339726E-2</c:v>
              </c:pt>
              <c:pt idx="26">
                <c:v>2.6842861077459923E-2</c:v>
              </c:pt>
              <c:pt idx="27">
                <c:v>5.1012878517957105E-2</c:v>
              </c:pt>
              <c:pt idx="28">
                <c:v>9.8703480253101716E-3</c:v>
              </c:pt>
              <c:pt idx="29">
                <c:v>0.26455819488817944</c:v>
              </c:pt>
            </c:numLit>
          </c:val>
          <c:extLst>
            <c:ext xmlns:c16="http://schemas.microsoft.com/office/drawing/2014/chart" uri="{C3380CC4-5D6E-409C-BE32-E72D297353CC}">
              <c16:uniqueId val="{00000005-3B2B-4268-AD9D-D3F06BA24D44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-2.1853439668578361</c:v>
              </c:pt>
              <c:pt idx="1">
                <c:v>2.6409185791643244E-5</c:v>
              </c:pt>
              <c:pt idx="2">
                <c:v>9.3015655998100475E-6</c:v>
              </c:pt>
              <c:pt idx="3">
                <c:v>2.1274627926131346E-6</c:v>
              </c:pt>
              <c:pt idx="4">
                <c:v>-0.88005040470379114</c:v>
              </c:pt>
              <c:pt idx="5">
                <c:v>1.8680803928217191</c:v>
              </c:pt>
              <c:pt idx="6">
                <c:v>0.2860335282065094</c:v>
              </c:pt>
              <c:pt idx="7">
                <c:v>-0.2403087189512263</c:v>
              </c:pt>
              <c:pt idx="8">
                <c:v>-1.8029900159418339</c:v>
              </c:pt>
              <c:pt idx="9">
                <c:v>0.27295907500909183</c:v>
              </c:pt>
              <c:pt idx="10">
                <c:v>1.3698156737629018E-6</c:v>
              </c:pt>
              <c:pt idx="11">
                <c:v>1.2913215514782084E-3</c:v>
              </c:pt>
              <c:pt idx="12">
                <c:v>-4.3668758776135297E-3</c:v>
              </c:pt>
              <c:pt idx="13">
                <c:v>2.3487531170323917E-6</c:v>
              </c:pt>
              <c:pt idx="14">
                <c:v>1.1513930640046762E-6</c:v>
              </c:pt>
              <c:pt idx="15">
                <c:v>1.0803608512268103E-6</c:v>
              </c:pt>
              <c:pt idx="16">
                <c:v>3.0963582110626139E-7</c:v>
              </c:pt>
              <c:pt idx="17">
                <c:v>2.1433691969292056E-7</c:v>
              </c:pt>
              <c:pt idx="18">
                <c:v>1.9059398192325821E-7</c:v>
              </c:pt>
              <c:pt idx="19">
                <c:v>1.7143652527035415E-7</c:v>
              </c:pt>
              <c:pt idx="20">
                <c:v>9.2876806087512646E-7</c:v>
              </c:pt>
              <c:pt idx="21">
                <c:v>7.465412440850407E-7</c:v>
              </c:pt>
              <c:pt idx="22">
                <c:v>1.3396699098398726E-7</c:v>
              </c:pt>
              <c:pt idx="23">
                <c:v>4.9424874183955085E-7</c:v>
              </c:pt>
              <c:pt idx="24">
                <c:v>4.822588914223827E-5</c:v>
              </c:pt>
              <c:pt idx="25">
                <c:v>3.2809712244369298E-7</c:v>
              </c:pt>
              <c:pt idx="26">
                <c:v>2.6913725517818697E-7</c:v>
              </c:pt>
              <c:pt idx="27">
                <c:v>1.1319871881529739E-7</c:v>
              </c:pt>
              <c:pt idx="28">
                <c:v>4.0145725725516883E-7</c:v>
              </c:pt>
              <c:pt idx="29">
                <c:v>3.0720953296361153E-7</c:v>
              </c:pt>
            </c:numLit>
          </c:val>
          <c:extLst>
            <c:ext xmlns:c16="http://schemas.microsoft.com/office/drawing/2014/chart" uri="{C3380CC4-5D6E-409C-BE32-E72D297353CC}">
              <c16:uniqueId val="{00000006-3B2B-4268-AD9D-D3F06BA24D44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2.8801276769480022E-2</c:v>
              </c:pt>
              <c:pt idx="1">
                <c:v>2.9244039579879921E-2</c:v>
              </c:pt>
              <c:pt idx="2">
                <c:v>4.4717757656390023E-2</c:v>
              </c:pt>
              <c:pt idx="3">
                <c:v>-7.7344501584000191E-3</c:v>
              </c:pt>
              <c:pt idx="4">
                <c:v>-4.4697629453300247E-3</c:v>
              </c:pt>
              <c:pt idx="5">
                <c:v>-5.7855471999999991E-2</c:v>
              </c:pt>
              <c:pt idx="6">
                <c:v>-0.12145541607999988</c:v>
              </c:pt>
              <c:pt idx="7">
                <c:v>-0.17117027282999991</c:v>
              </c:pt>
              <c:pt idx="8">
                <c:v>-0.351357741306</c:v>
              </c:pt>
              <c:pt idx="9">
                <c:v>-0.390020416594</c:v>
              </c:pt>
              <c:pt idx="10">
                <c:v>-0.38330948988000002</c:v>
              </c:pt>
              <c:pt idx="11">
                <c:v>-0.36627789090699997</c:v>
              </c:pt>
              <c:pt idx="12">
                <c:v>-0.30695979361499992</c:v>
              </c:pt>
              <c:pt idx="13">
                <c:v>-0.38283687328599991</c:v>
              </c:pt>
              <c:pt idx="14">
                <c:v>-0.42270969170000006</c:v>
              </c:pt>
              <c:pt idx="15">
                <c:v>-0.2660897465</c:v>
              </c:pt>
              <c:pt idx="16">
                <c:v>-0.30386561600000001</c:v>
              </c:pt>
              <c:pt idx="17">
                <c:v>-0.20770669489999999</c:v>
              </c:pt>
              <c:pt idx="18">
                <c:v>-0.13446705660000002</c:v>
              </c:pt>
              <c:pt idx="19">
                <c:v>-0.28658885419999991</c:v>
              </c:pt>
              <c:pt idx="20">
                <c:v>-0.27209303139999985</c:v>
              </c:pt>
              <c:pt idx="21">
                <c:v>-0.13006010209999996</c:v>
              </c:pt>
              <c:pt idx="22">
                <c:v>-0.13238526740000001</c:v>
              </c:pt>
              <c:pt idx="23">
                <c:v>-0.12850397699999996</c:v>
              </c:pt>
              <c:pt idx="24">
                <c:v>-0.11400797129999996</c:v>
              </c:pt>
              <c:pt idx="25">
                <c:v>-7.4729652499999993E-2</c:v>
              </c:pt>
              <c:pt idx="26">
                <c:v>-2.4897102899999968E-2</c:v>
              </c:pt>
              <c:pt idx="27">
                <c:v>-0.11089082719999999</c:v>
              </c:pt>
              <c:pt idx="28">
                <c:v>-0.13568525199999998</c:v>
              </c:pt>
              <c:pt idx="29">
                <c:v>3.1574459900000074E-2</c:v>
              </c:pt>
            </c:numLit>
          </c:val>
          <c:extLst>
            <c:ext xmlns:c16="http://schemas.microsoft.com/office/drawing/2014/chart" uri="{C3380CC4-5D6E-409C-BE32-E72D297353CC}">
              <c16:uniqueId val="{00000007-3B2B-4268-AD9D-D3F06BA24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0110080"/>
        <c:axId val="1201305792"/>
      </c:barChart>
      <c:catAx>
        <c:axId val="120011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1305792"/>
        <c:crosses val="autoZero"/>
        <c:auto val="1"/>
        <c:lblAlgn val="ctr"/>
        <c:lblOffset val="100"/>
        <c:noMultiLvlLbl val="0"/>
      </c:catAx>
      <c:valAx>
        <c:axId val="1201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011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2.607648717013086E-2</c:v>
              </c:pt>
              <c:pt idx="1">
                <c:v>2.5515792305858771E-2</c:v>
              </c:pt>
              <c:pt idx="2">
                <c:v>-6.821325065961517</c:v>
              </c:pt>
              <c:pt idx="3">
                <c:v>-6.4555908532013149</c:v>
              </c:pt>
              <c:pt idx="4">
                <c:v>-8.3202848230213249</c:v>
              </c:pt>
              <c:pt idx="5">
                <c:v>-20.422062985613195</c:v>
              </c:pt>
              <c:pt idx="6">
                <c:v>-16.156285342291966</c:v>
              </c:pt>
              <c:pt idx="7">
                <c:v>-16.186941160103657</c:v>
              </c:pt>
              <c:pt idx="8">
                <c:v>-15.241629243535471</c:v>
              </c:pt>
              <c:pt idx="9">
                <c:v>17.596672792149661</c:v>
              </c:pt>
              <c:pt idx="10">
                <c:v>56.006054706973941</c:v>
              </c:pt>
              <c:pt idx="11">
                <c:v>57.704072649275929</c:v>
              </c:pt>
              <c:pt idx="12">
                <c:v>19.460177835021909</c:v>
              </c:pt>
              <c:pt idx="13">
                <c:v>54.312496589391685</c:v>
              </c:pt>
              <c:pt idx="14">
                <c:v>50.247756500842229</c:v>
              </c:pt>
              <c:pt idx="15">
                <c:v>53.316391906666922</c:v>
              </c:pt>
              <c:pt idx="16">
                <c:v>27.055083522469204</c:v>
              </c:pt>
              <c:pt idx="17">
                <c:v>27.711900533429116</c:v>
              </c:pt>
              <c:pt idx="18">
                <c:v>24.677200870908564</c:v>
              </c:pt>
              <c:pt idx="19">
                <c:v>16.902323102232685</c:v>
              </c:pt>
              <c:pt idx="20">
                <c:v>21.327483517956125</c:v>
              </c:pt>
              <c:pt idx="21">
                <c:v>22.062523965647642</c:v>
              </c:pt>
              <c:pt idx="22">
                <c:v>15.425742691925507</c:v>
              </c:pt>
              <c:pt idx="23">
                <c:v>-25.166114790585198</c:v>
              </c:pt>
              <c:pt idx="24">
                <c:v>-25.525143857731564</c:v>
              </c:pt>
              <c:pt idx="25">
                <c:v>-22.312443934030398</c:v>
              </c:pt>
              <c:pt idx="26">
                <c:v>-18.78659119097415</c:v>
              </c:pt>
              <c:pt idx="27">
                <c:v>-22.236554966630138</c:v>
              </c:pt>
              <c:pt idx="28">
                <c:v>-16.18008426179199</c:v>
              </c:pt>
              <c:pt idx="29">
                <c:v>-6.7730464701635356</c:v>
              </c:pt>
            </c:numLit>
          </c:val>
          <c:extLst>
            <c:ext xmlns:c16="http://schemas.microsoft.com/office/drawing/2014/chart" uri="{C3380CC4-5D6E-409C-BE32-E72D297353CC}">
              <c16:uniqueId val="{00000000-AC60-4CC3-AF0D-641436CB80EA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4.0006469853643978</c:v>
              </c:pt>
              <c:pt idx="1">
                <c:v>3.7770035268766833</c:v>
              </c:pt>
              <c:pt idx="2">
                <c:v>1.9879772968409064</c:v>
              </c:pt>
              <c:pt idx="3">
                <c:v>1.8647396188820196</c:v>
              </c:pt>
              <c:pt idx="4">
                <c:v>1.1401699049649316</c:v>
              </c:pt>
              <c:pt idx="5">
                <c:v>-5.4086488417216358</c:v>
              </c:pt>
              <c:pt idx="6">
                <c:v>-4.0930577831953272</c:v>
              </c:pt>
              <c:pt idx="7">
                <c:v>-3.838042233434436</c:v>
              </c:pt>
              <c:pt idx="8">
                <c:v>0.84078060844430524</c:v>
              </c:pt>
              <c:pt idx="9">
                <c:v>4.7778667017690353</c:v>
              </c:pt>
              <c:pt idx="10">
                <c:v>7.1959340697094731</c:v>
              </c:pt>
              <c:pt idx="11">
                <c:v>13.426182421034724</c:v>
              </c:pt>
              <c:pt idx="12">
                <c:v>3.5689564523685959</c:v>
              </c:pt>
              <c:pt idx="13">
                <c:v>13.190384858342441</c:v>
              </c:pt>
              <c:pt idx="14">
                <c:v>10.834448986013498</c:v>
              </c:pt>
              <c:pt idx="15">
                <c:v>9.2801411803891369</c:v>
              </c:pt>
              <c:pt idx="16">
                <c:v>2.4390134004786148</c:v>
              </c:pt>
              <c:pt idx="17">
                <c:v>2.451738188755769</c:v>
              </c:pt>
              <c:pt idx="18">
                <c:v>1.8233222717950639</c:v>
              </c:pt>
              <c:pt idx="19">
                <c:v>-2.5388810193486506</c:v>
              </c:pt>
              <c:pt idx="20">
                <c:v>-0.75713467005374468</c:v>
              </c:pt>
              <c:pt idx="21">
                <c:v>0.19682325476156848</c:v>
              </c:pt>
              <c:pt idx="22">
                <c:v>-1.5350155109505863</c:v>
              </c:pt>
              <c:pt idx="23">
                <c:v>-12.952813268945533</c:v>
              </c:pt>
              <c:pt idx="24">
                <c:v>-12.811002290611555</c:v>
              </c:pt>
              <c:pt idx="25">
                <c:v>-11.578522274627687</c:v>
              </c:pt>
              <c:pt idx="26">
                <c:v>-10.654939001996922</c:v>
              </c:pt>
              <c:pt idx="27">
                <c:v>-10.716889106171436</c:v>
              </c:pt>
              <c:pt idx="28">
                <c:v>-8.2119281598612588</c:v>
              </c:pt>
              <c:pt idx="29">
                <c:v>-5.2408378919852794</c:v>
              </c:pt>
            </c:numLit>
          </c:val>
          <c:extLst>
            <c:ext xmlns:c16="http://schemas.microsoft.com/office/drawing/2014/chart" uri="{C3380CC4-5D6E-409C-BE32-E72D297353CC}">
              <c16:uniqueId val="{00000001-AC60-4CC3-AF0D-641436CB80EA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10.490909018556977</c:v>
              </c:pt>
              <c:pt idx="1">
                <c:v>-2.0049422693559791</c:v>
              </c:pt>
              <c:pt idx="2">
                <c:v>7.1503191408146449</c:v>
              </c:pt>
              <c:pt idx="3">
                <c:v>8.0154301321977073</c:v>
              </c:pt>
              <c:pt idx="4">
                <c:v>8.1293083912569273</c:v>
              </c:pt>
              <c:pt idx="5">
                <c:v>-13.412305785593617</c:v>
              </c:pt>
              <c:pt idx="6">
                <c:v>-38.745427935014959</c:v>
              </c:pt>
              <c:pt idx="7">
                <c:v>-3.0621781553386427</c:v>
              </c:pt>
              <c:pt idx="8">
                <c:v>24.702184118940295</c:v>
              </c:pt>
              <c:pt idx="9">
                <c:v>93.024703902662395</c:v>
              </c:pt>
              <c:pt idx="10">
                <c:v>-13.807981472726851</c:v>
              </c:pt>
              <c:pt idx="11">
                <c:v>47.989468630332794</c:v>
              </c:pt>
              <c:pt idx="12">
                <c:v>57.498214133997863</c:v>
              </c:pt>
              <c:pt idx="13">
                <c:v>42.416809879439143</c:v>
              </c:pt>
              <c:pt idx="14">
                <c:v>25.964751610313783</c:v>
              </c:pt>
              <c:pt idx="15">
                <c:v>88.196718257833822</c:v>
              </c:pt>
              <c:pt idx="16">
                <c:v>114.8730394007415</c:v>
              </c:pt>
              <c:pt idx="17">
                <c:v>77.448681369143628</c:v>
              </c:pt>
              <c:pt idx="18">
                <c:v>81.478626323702088</c:v>
              </c:pt>
              <c:pt idx="19">
                <c:v>82.335740211720463</c:v>
              </c:pt>
              <c:pt idx="20">
                <c:v>71.600247513744193</c:v>
              </c:pt>
              <c:pt idx="21">
                <c:v>105.07720760132338</c:v>
              </c:pt>
              <c:pt idx="22">
                <c:v>81.443096441567604</c:v>
              </c:pt>
              <c:pt idx="23">
                <c:v>143.82681317071467</c:v>
              </c:pt>
              <c:pt idx="24">
                <c:v>133.53716093701007</c:v>
              </c:pt>
              <c:pt idx="25">
                <c:v>116.75536048438187</c:v>
              </c:pt>
              <c:pt idx="26">
                <c:v>117.46400765934641</c:v>
              </c:pt>
              <c:pt idx="27">
                <c:v>75.773626422950315</c:v>
              </c:pt>
              <c:pt idx="28">
                <c:v>82.803684642060603</c:v>
              </c:pt>
              <c:pt idx="29">
                <c:v>97.75065673195229</c:v>
              </c:pt>
            </c:numLit>
          </c:val>
          <c:extLst>
            <c:ext xmlns:c16="http://schemas.microsoft.com/office/drawing/2014/chart" uri="{C3380CC4-5D6E-409C-BE32-E72D297353CC}">
              <c16:uniqueId val="{00000002-AC60-4CC3-AF0D-641436CB80EA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-0.74954705614413797</c:v>
              </c:pt>
              <c:pt idx="1">
                <c:v>0.39009551924232255</c:v>
              </c:pt>
              <c:pt idx="2">
                <c:v>0.42677725479120454</c:v>
              </c:pt>
              <c:pt idx="3">
                <c:v>0.24827291070948831</c:v>
              </c:pt>
              <c:pt idx="4">
                <c:v>0.46417424814671904</c:v>
              </c:pt>
              <c:pt idx="5">
                <c:v>6.9197236622435412</c:v>
              </c:pt>
              <c:pt idx="6">
                <c:v>10.107172536356529</c:v>
              </c:pt>
              <c:pt idx="7">
                <c:v>4.9339098206572771</c:v>
              </c:pt>
              <c:pt idx="8">
                <c:v>6.78900480980667</c:v>
              </c:pt>
              <c:pt idx="9">
                <c:v>10.102496149322405</c:v>
              </c:pt>
              <c:pt idx="10">
                <c:v>5.7615711865672097</c:v>
              </c:pt>
              <c:pt idx="11">
                <c:v>6.6087937360383648</c:v>
              </c:pt>
              <c:pt idx="12">
                <c:v>11.267398925225791</c:v>
              </c:pt>
              <c:pt idx="13">
                <c:v>6.7272659143682745</c:v>
              </c:pt>
              <c:pt idx="14">
                <c:v>8.9678917000842375</c:v>
              </c:pt>
              <c:pt idx="15">
                <c:v>1.1595001556388524</c:v>
              </c:pt>
              <c:pt idx="16">
                <c:v>2.8952328753069878</c:v>
              </c:pt>
              <c:pt idx="17">
                <c:v>4.8405685838160366</c:v>
              </c:pt>
              <c:pt idx="18">
                <c:v>3.9126340698483091</c:v>
              </c:pt>
              <c:pt idx="19">
                <c:v>9.0296421381042933</c:v>
              </c:pt>
              <c:pt idx="20">
                <c:v>6.2302817707463305</c:v>
              </c:pt>
              <c:pt idx="21">
                <c:v>3.6594493683492715</c:v>
              </c:pt>
              <c:pt idx="22">
                <c:v>4.7801644176318803</c:v>
              </c:pt>
              <c:pt idx="23">
                <c:v>9.8449849703837913</c:v>
              </c:pt>
              <c:pt idx="24">
                <c:v>10.604011971906687</c:v>
              </c:pt>
              <c:pt idx="25">
                <c:v>9.8102812155925108</c:v>
              </c:pt>
              <c:pt idx="26">
                <c:v>8.0212710251950341</c:v>
              </c:pt>
              <c:pt idx="27">
                <c:v>8.3564294999208926</c:v>
              </c:pt>
              <c:pt idx="28">
                <c:v>6.2719754589087131</c:v>
              </c:pt>
              <c:pt idx="29">
                <c:v>2.6144656719368413</c:v>
              </c:pt>
            </c:numLit>
          </c:val>
          <c:extLst>
            <c:ext xmlns:c16="http://schemas.microsoft.com/office/drawing/2014/chart" uri="{C3380CC4-5D6E-409C-BE32-E72D297353CC}">
              <c16:uniqueId val="{00000003-AC60-4CC3-AF0D-641436CB80EA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1.2814910148946585E-3</c:v>
              </c:pt>
              <c:pt idx="1">
                <c:v>1.2630437145558834E-3</c:v>
              </c:pt>
              <c:pt idx="2">
                <c:v>1.5227346281920517E-3</c:v>
              </c:pt>
              <c:pt idx="3">
                <c:v>1.480030855124221E-3</c:v>
              </c:pt>
              <c:pt idx="4">
                <c:v>1.4437305399678385E-3</c:v>
              </c:pt>
              <c:pt idx="5">
                <c:v>1.4388914339395144E-3</c:v>
              </c:pt>
              <c:pt idx="6">
                <c:v>1.539136536284237E-3</c:v>
              </c:pt>
              <c:pt idx="7">
                <c:v>1.5401254957249427E-3</c:v>
              </c:pt>
              <c:pt idx="8">
                <c:v>1.4913232607933521E-3</c:v>
              </c:pt>
              <c:pt idx="9">
                <c:v>4.9075127949194801</c:v>
              </c:pt>
              <c:pt idx="10">
                <c:v>4.6341745618806236</c:v>
              </c:pt>
              <c:pt idx="11">
                <c:v>4.2399556373942939</c:v>
              </c:pt>
              <c:pt idx="12">
                <c:v>0.82526297845772234</c:v>
              </c:pt>
              <c:pt idx="13">
                <c:v>6.8308375789411109</c:v>
              </c:pt>
              <c:pt idx="14">
                <c:v>6.4846484611258823</c:v>
              </c:pt>
              <c:pt idx="15">
                <c:v>5.3374752689962861</c:v>
              </c:pt>
              <c:pt idx="16">
                <c:v>4.4016035371809608</c:v>
              </c:pt>
              <c:pt idx="17">
                <c:v>4.7901245073225596</c:v>
              </c:pt>
              <c:pt idx="18">
                <c:v>4.1810619300981244</c:v>
              </c:pt>
              <c:pt idx="19">
                <c:v>-1.4087833836329651</c:v>
              </c:pt>
              <c:pt idx="20">
                <c:v>0.47303646079552664</c:v>
              </c:pt>
              <c:pt idx="21">
                <c:v>3.198680913642562</c:v>
              </c:pt>
              <c:pt idx="22">
                <c:v>-0.66548158929668944</c:v>
              </c:pt>
              <c:pt idx="23">
                <c:v>-4.7163287099782849</c:v>
              </c:pt>
              <c:pt idx="24">
                <c:v>-5.0303975887827619</c:v>
              </c:pt>
              <c:pt idx="25">
                <c:v>-4.4662675131798153</c:v>
              </c:pt>
              <c:pt idx="26">
                <c:v>-4.2172968833463784</c:v>
              </c:pt>
              <c:pt idx="27">
                <c:v>-4.0493604623014363</c:v>
              </c:pt>
              <c:pt idx="28">
                <c:v>-1.7167501283514639</c:v>
              </c:pt>
              <c:pt idx="29">
                <c:v>-0.30623972855312331</c:v>
              </c:pt>
            </c:numLit>
          </c:val>
          <c:extLst>
            <c:ext xmlns:c16="http://schemas.microsoft.com/office/drawing/2014/chart" uri="{C3380CC4-5D6E-409C-BE32-E72D297353CC}">
              <c16:uniqueId val="{00000004-AC60-4CC3-AF0D-641436CB80EA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5.7665516302400008E-3</c:v>
              </c:pt>
              <c:pt idx="1">
                <c:v>5.7280320688099986E-3</c:v>
              </c:pt>
              <c:pt idx="2">
                <c:v>-0.12300680127479779</c:v>
              </c:pt>
              <c:pt idx="3">
                <c:v>5.681789593569242E-3</c:v>
              </c:pt>
              <c:pt idx="4">
                <c:v>5.7357969290499997E-3</c:v>
              </c:pt>
              <c:pt idx="5">
                <c:v>10.325590052128732</c:v>
              </c:pt>
              <c:pt idx="6">
                <c:v>0.74321520277478115</c:v>
              </c:pt>
              <c:pt idx="7">
                <c:v>5.5943189227699898E-3</c:v>
              </c:pt>
              <c:pt idx="8">
                <c:v>5.5950702100599986E-3</c:v>
              </c:pt>
              <c:pt idx="9">
                <c:v>5.7074728018099985E-3</c:v>
              </c:pt>
              <c:pt idx="10">
                <c:v>8.4852440722434697</c:v>
              </c:pt>
              <c:pt idx="11">
                <c:v>2.8564395690510003E-2</c:v>
              </c:pt>
              <c:pt idx="12">
                <c:v>-7.1524889143000266E-4</c:v>
              </c:pt>
              <c:pt idx="13">
                <c:v>0.54208686776282011</c:v>
              </c:pt>
              <c:pt idx="14">
                <c:v>2.9993302828143591</c:v>
              </c:pt>
              <c:pt idx="15">
                <c:v>0.68786896525118379</c:v>
              </c:pt>
              <c:pt idx="16">
                <c:v>-1.1757434441550252E-2</c:v>
              </c:pt>
              <c:pt idx="17">
                <c:v>0.3222890685970814</c:v>
              </c:pt>
              <c:pt idx="18">
                <c:v>0.2029496281901304</c:v>
              </c:pt>
              <c:pt idx="19">
                <c:v>-5.5427302666214402</c:v>
              </c:pt>
              <c:pt idx="20">
                <c:v>0.13679891358859009</c:v>
              </c:pt>
              <c:pt idx="21">
                <c:v>-3.1980321814599666</c:v>
              </c:pt>
              <c:pt idx="22">
                <c:v>-4.4237571912330687E-2</c:v>
              </c:pt>
              <c:pt idx="23">
                <c:v>-0.22208102715451083</c:v>
              </c:pt>
              <c:pt idx="24">
                <c:v>5.4805369126699963E-3</c:v>
              </c:pt>
              <c:pt idx="25">
                <c:v>0.34020292058827106</c:v>
              </c:pt>
              <c:pt idx="26">
                <c:v>1.3549455661396408</c:v>
              </c:pt>
              <c:pt idx="27">
                <c:v>8.487806565600664E-3</c:v>
              </c:pt>
              <c:pt idx="28">
                <c:v>0.16931806427454976</c:v>
              </c:pt>
              <c:pt idx="29">
                <c:v>0.7371050191614632</c:v>
              </c:pt>
            </c:numLit>
          </c:val>
          <c:extLst>
            <c:ext xmlns:c16="http://schemas.microsoft.com/office/drawing/2014/chart" uri="{C3380CC4-5D6E-409C-BE32-E72D297353CC}">
              <c16:uniqueId val="{00000005-AC60-4CC3-AF0D-641436CB80EA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-5.1460554325898187</c:v>
              </c:pt>
              <c:pt idx="1">
                <c:v>1.4186984248548324E-4</c:v>
              </c:pt>
              <c:pt idx="2">
                <c:v>4.2395399560931469E-4</c:v>
              </c:pt>
              <c:pt idx="3">
                <c:v>1.8613765750494338E-2</c:v>
              </c:pt>
              <c:pt idx="4">
                <c:v>-6.1795863996021438E-3</c:v>
              </c:pt>
              <c:pt idx="5">
                <c:v>1.9439213942081111</c:v>
              </c:pt>
              <c:pt idx="6">
                <c:v>-0.8561997853395924</c:v>
              </c:pt>
              <c:pt idx="7">
                <c:v>-0.3423741385591792</c:v>
              </c:pt>
              <c:pt idx="8">
                <c:v>-1.0003196576031712</c:v>
              </c:pt>
              <c:pt idx="9">
                <c:v>2.0923277375593585</c:v>
              </c:pt>
              <c:pt idx="10">
                <c:v>0.61326792336555103</c:v>
              </c:pt>
              <c:pt idx="11">
                <c:v>2.7161355086413153E-2</c:v>
              </c:pt>
              <c:pt idx="12">
                <c:v>-0.9386701328443624</c:v>
              </c:pt>
              <c:pt idx="13">
                <c:v>-1.5511488245210074</c:v>
              </c:pt>
              <c:pt idx="14">
                <c:v>1.9231349572509231</c:v>
              </c:pt>
              <c:pt idx="15">
                <c:v>-0.52416221134166285</c:v>
              </c:pt>
              <c:pt idx="16">
                <c:v>5.0074517627685111E-4</c:v>
              </c:pt>
              <c:pt idx="17">
                <c:v>2.032962553538537E-6</c:v>
              </c:pt>
              <c:pt idx="18">
                <c:v>1.8870076809813438E-6</c:v>
              </c:pt>
              <c:pt idx="19">
                <c:v>4.5075833499051177E-6</c:v>
              </c:pt>
              <c:pt idx="20">
                <c:v>1.3491286892724417E-6</c:v>
              </c:pt>
              <c:pt idx="21">
                <c:v>1.6055448909048842E-6</c:v>
              </c:pt>
              <c:pt idx="22">
                <c:v>1.2605028341582528E-6</c:v>
              </c:pt>
              <c:pt idx="23">
                <c:v>1.2470941387141115E-6</c:v>
              </c:pt>
              <c:pt idx="24">
                <c:v>4.298282426187708E-6</c:v>
              </c:pt>
              <c:pt idx="25">
                <c:v>8.2147594560100479E-7</c:v>
              </c:pt>
              <c:pt idx="26">
                <c:v>1.0030974616380832E-6</c:v>
              </c:pt>
              <c:pt idx="27">
                <c:v>6.5992781747519176E-7</c:v>
              </c:pt>
              <c:pt idx="28">
                <c:v>1.9292454209466331E-6</c:v>
              </c:pt>
              <c:pt idx="29">
                <c:v>7.5175979133832782E-7</c:v>
              </c:pt>
            </c:numLit>
          </c:val>
          <c:extLst>
            <c:ext xmlns:c16="http://schemas.microsoft.com/office/drawing/2014/chart" uri="{C3380CC4-5D6E-409C-BE32-E72D297353CC}">
              <c16:uniqueId val="{00000006-AC60-4CC3-AF0D-641436CB80EA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1.3970714982769972E-2</c:v>
              </c:pt>
              <c:pt idx="1">
                <c:v>1.5336941755499933E-2</c:v>
              </c:pt>
              <c:pt idx="2">
                <c:v>1.9870369270560073E-2</c:v>
              </c:pt>
              <c:pt idx="3">
                <c:v>2.4543385441219923E-2</c:v>
              </c:pt>
              <c:pt idx="4">
                <c:v>2.5861942886980016E-2</c:v>
              </c:pt>
              <c:pt idx="5">
                <c:v>-0.23930820780230003</c:v>
              </c:pt>
              <c:pt idx="6">
                <c:v>-0.38929377787549996</c:v>
              </c:pt>
              <c:pt idx="7">
                <c:v>-0.19595826100669994</c:v>
              </c:pt>
              <c:pt idx="8">
                <c:v>-0.40692515281114</c:v>
              </c:pt>
              <c:pt idx="9">
                <c:v>-0.18557290971589999</c:v>
              </c:pt>
              <c:pt idx="10">
                <c:v>-0.47027253441736999</c:v>
              </c:pt>
              <c:pt idx="11">
                <c:v>-0.42417917302500002</c:v>
              </c:pt>
              <c:pt idx="12">
                <c:v>-0.485546872257</c:v>
              </c:pt>
              <c:pt idx="13">
                <c:v>-0.32451082541999998</c:v>
              </c:pt>
              <c:pt idx="14">
                <c:v>-0.43098702924400006</c:v>
              </c:pt>
              <c:pt idx="15">
                <c:v>-0.20678585896000001</c:v>
              </c:pt>
              <c:pt idx="16">
                <c:v>-0.24308782734700002</c:v>
              </c:pt>
              <c:pt idx="17">
                <c:v>-0.33123348906999978</c:v>
              </c:pt>
              <c:pt idx="18">
                <c:v>-0.21029907362</c:v>
              </c:pt>
              <c:pt idx="19">
                <c:v>-0.32773548729999991</c:v>
              </c:pt>
              <c:pt idx="20">
                <c:v>-0.291651328569</c:v>
              </c:pt>
              <c:pt idx="21">
                <c:v>-0.13234317500600001</c:v>
              </c:pt>
              <c:pt idx="22">
                <c:v>-0.20350123171799991</c:v>
              </c:pt>
              <c:pt idx="23">
                <c:v>-0.14328439365500001</c:v>
              </c:pt>
              <c:pt idx="24">
                <c:v>-0.18402356506199991</c:v>
              </c:pt>
              <c:pt idx="25">
                <c:v>-0.185180186824</c:v>
              </c:pt>
              <c:pt idx="26">
                <c:v>-0.10302988179999989</c:v>
              </c:pt>
              <c:pt idx="27">
                <c:v>-0.17491002998799998</c:v>
              </c:pt>
              <c:pt idx="28">
                <c:v>-0.134161607485</c:v>
              </c:pt>
              <c:pt idx="29">
                <c:v>-1.9809113458000002E-2</c:v>
              </c:pt>
            </c:numLit>
          </c:val>
          <c:extLst>
            <c:ext xmlns:c16="http://schemas.microsoft.com/office/drawing/2014/chart" uri="{C3380CC4-5D6E-409C-BE32-E72D297353CC}">
              <c16:uniqueId val="{00000007-AC60-4CC3-AF0D-641436CB8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6486528"/>
        <c:axId val="1205360832"/>
      </c:barChart>
      <c:catAx>
        <c:axId val="120648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5360832"/>
        <c:crosses val="autoZero"/>
        <c:auto val="1"/>
        <c:lblAlgn val="ctr"/>
        <c:lblOffset val="100"/>
        <c:noMultiLvlLbl val="0"/>
      </c:catAx>
      <c:valAx>
        <c:axId val="12053608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6486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2.2637833100558242</c:v>
              </c:pt>
              <c:pt idx="1">
                <c:v>2.1407716310495299</c:v>
              </c:pt>
              <c:pt idx="2">
                <c:v>0.38153546895506452</c:v>
              </c:pt>
              <c:pt idx="3">
                <c:v>-4.2816836441242572</c:v>
              </c:pt>
              <c:pt idx="4">
                <c:v>-10.139291889670233</c:v>
              </c:pt>
              <c:pt idx="5">
                <c:v>-12.274979432925534</c:v>
              </c:pt>
              <c:pt idx="6">
                <c:v>-11.139662712280028</c:v>
              </c:pt>
              <c:pt idx="7">
                <c:v>-22.432465452117412</c:v>
              </c:pt>
              <c:pt idx="8">
                <c:v>-15.399589780218776</c:v>
              </c:pt>
              <c:pt idx="9">
                <c:v>33.319296347167437</c:v>
              </c:pt>
              <c:pt idx="10">
                <c:v>35.128729287988108</c:v>
              </c:pt>
              <c:pt idx="11">
                <c:v>70.884680969598548</c:v>
              </c:pt>
              <c:pt idx="12">
                <c:v>65.273540404220967</c:v>
              </c:pt>
              <c:pt idx="13">
                <c:v>44.414377509191354</c:v>
              </c:pt>
              <c:pt idx="14">
                <c:v>28.835929668640802</c:v>
              </c:pt>
              <c:pt idx="15">
                <c:v>40.042658910659156</c:v>
              </c:pt>
              <c:pt idx="16">
                <c:v>0.8535234056871559</c:v>
              </c:pt>
              <c:pt idx="17">
                <c:v>-11.307972623111255</c:v>
              </c:pt>
              <c:pt idx="18">
                <c:v>-6.7007723303286184</c:v>
              </c:pt>
              <c:pt idx="19">
                <c:v>-49.969955198170283</c:v>
              </c:pt>
              <c:pt idx="20">
                <c:v>-54.049091033708009</c:v>
              </c:pt>
              <c:pt idx="21">
                <c:v>-45.499598886586227</c:v>
              </c:pt>
              <c:pt idx="22">
                <c:v>-44.447643076061468</c:v>
              </c:pt>
              <c:pt idx="23">
                <c:v>-44.754843532638006</c:v>
              </c:pt>
              <c:pt idx="24">
                <c:v>-51.093282908744641</c:v>
              </c:pt>
              <c:pt idx="25">
                <c:v>-46.979869619513238</c:v>
              </c:pt>
              <c:pt idx="26">
                <c:v>-35.948201722384056</c:v>
              </c:pt>
              <c:pt idx="27">
                <c:v>-37.461083168523601</c:v>
              </c:pt>
              <c:pt idx="28">
                <c:v>-31.357254339100336</c:v>
              </c:pt>
              <c:pt idx="29">
                <c:v>-26.254194543636913</c:v>
              </c:pt>
            </c:numLit>
          </c:val>
          <c:extLst>
            <c:ext xmlns:c16="http://schemas.microsoft.com/office/drawing/2014/chart" uri="{C3380CC4-5D6E-409C-BE32-E72D297353CC}">
              <c16:uniqueId val="{00000000-2967-444C-8652-4B7642724625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2.0551644103327291</c:v>
              </c:pt>
              <c:pt idx="1">
                <c:v>1.9407699857140308</c:v>
              </c:pt>
              <c:pt idx="2">
                <c:v>1.8136716883996122</c:v>
              </c:pt>
              <c:pt idx="3">
                <c:v>0.31184007823552662</c:v>
              </c:pt>
              <c:pt idx="4">
                <c:v>-0.86471888468356184</c:v>
              </c:pt>
              <c:pt idx="5">
                <c:v>-4.3991142314286904</c:v>
              </c:pt>
              <c:pt idx="6">
                <c:v>-4.4546706188425134</c:v>
              </c:pt>
              <c:pt idx="7">
                <c:v>-7.2751881068890043</c:v>
              </c:pt>
              <c:pt idx="8">
                <c:v>4.828584618522811</c:v>
              </c:pt>
              <c:pt idx="9">
                <c:v>6.5811017350942791</c:v>
              </c:pt>
              <c:pt idx="10">
                <c:v>5.5300303803874726</c:v>
              </c:pt>
              <c:pt idx="11">
                <c:v>12.303768382004989</c:v>
              </c:pt>
              <c:pt idx="12">
                <c:v>11.204021677775984</c:v>
              </c:pt>
              <c:pt idx="13">
                <c:v>6.1585038623127843</c:v>
              </c:pt>
              <c:pt idx="14">
                <c:v>2.7422295135198169</c:v>
              </c:pt>
              <c:pt idx="15">
                <c:v>5.5146280812765553</c:v>
              </c:pt>
              <c:pt idx="16">
                <c:v>-4.4281469791501422</c:v>
              </c:pt>
              <c:pt idx="17">
                <c:v>-2.3875020069980337</c:v>
              </c:pt>
              <c:pt idx="18">
                <c:v>-3.1295827823657874</c:v>
              </c:pt>
              <c:pt idx="19">
                <c:v>-18.657870618719244</c:v>
              </c:pt>
              <c:pt idx="20">
                <c:v>-19.653701330727586</c:v>
              </c:pt>
              <c:pt idx="21">
                <c:v>-16.994080796239246</c:v>
              </c:pt>
              <c:pt idx="22">
                <c:v>-16.680346938613582</c:v>
              </c:pt>
              <c:pt idx="23">
                <c:v>-16.715851443481995</c:v>
              </c:pt>
              <c:pt idx="24">
                <c:v>-18.461098960133654</c:v>
              </c:pt>
              <c:pt idx="25">
                <c:v>-17.100865654904169</c:v>
              </c:pt>
              <c:pt idx="26">
                <c:v>-13.388790708239128</c:v>
              </c:pt>
              <c:pt idx="27">
                <c:v>-13.597802326816179</c:v>
              </c:pt>
              <c:pt idx="28">
                <c:v>-11.285573759241345</c:v>
              </c:pt>
              <c:pt idx="29">
                <c:v>-9.7313476688333935</c:v>
              </c:pt>
            </c:numLit>
          </c:val>
          <c:extLst>
            <c:ext xmlns:c16="http://schemas.microsoft.com/office/drawing/2014/chart" uri="{C3380CC4-5D6E-409C-BE32-E72D297353CC}">
              <c16:uniqueId val="{00000001-2967-444C-8652-4B7642724625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0.31193588040605391</c:v>
              </c:pt>
              <c:pt idx="1">
                <c:v>1.3793225810431977</c:v>
              </c:pt>
              <c:pt idx="2">
                <c:v>5.3916503094546897</c:v>
              </c:pt>
              <c:pt idx="3">
                <c:v>6.8158165611448567</c:v>
              </c:pt>
              <c:pt idx="4">
                <c:v>8.7639962467819714</c:v>
              </c:pt>
              <c:pt idx="5">
                <c:v>-4.1319951632794982</c:v>
              </c:pt>
              <c:pt idx="6">
                <c:v>-6.7874535811902206</c:v>
              </c:pt>
              <c:pt idx="7">
                <c:v>-5.1272594595625378</c:v>
              </c:pt>
              <c:pt idx="8">
                <c:v>61.586800565888552</c:v>
              </c:pt>
              <c:pt idx="9">
                <c:v>60.530523103394444</c:v>
              </c:pt>
              <c:pt idx="10">
                <c:v>25.569806477075417</c:v>
              </c:pt>
              <c:pt idx="11">
                <c:v>42.501331341844661</c:v>
              </c:pt>
              <c:pt idx="12">
                <c:v>23.270524837465473</c:v>
              </c:pt>
              <c:pt idx="13">
                <c:v>52.648833394668372</c:v>
              </c:pt>
              <c:pt idx="14">
                <c:v>7.4056289105562882</c:v>
              </c:pt>
              <c:pt idx="15">
                <c:v>94.178576376849605</c:v>
              </c:pt>
              <c:pt idx="16">
                <c:v>119.20040735081534</c:v>
              </c:pt>
              <c:pt idx="17">
                <c:v>124.78010626625723</c:v>
              </c:pt>
              <c:pt idx="18">
                <c:v>132.48816947232604</c:v>
              </c:pt>
              <c:pt idx="19">
                <c:v>141.05197037050834</c:v>
              </c:pt>
              <c:pt idx="20">
                <c:v>139.40831474756897</c:v>
              </c:pt>
              <c:pt idx="21">
                <c:v>174.48354683721072</c:v>
              </c:pt>
              <c:pt idx="22">
                <c:v>166.53000809879677</c:v>
              </c:pt>
              <c:pt idx="23">
                <c:v>169.39665003643586</c:v>
              </c:pt>
              <c:pt idx="24">
                <c:v>161.83871392687115</c:v>
              </c:pt>
              <c:pt idx="25">
                <c:v>147.69820708586326</c:v>
              </c:pt>
              <c:pt idx="26">
                <c:v>133.43832033154172</c:v>
              </c:pt>
              <c:pt idx="27">
                <c:v>101.1193334682946</c:v>
              </c:pt>
              <c:pt idx="28">
                <c:v>90.991325796473575</c:v>
              </c:pt>
              <c:pt idx="29">
                <c:v>115.78274099364876</c:v>
              </c:pt>
            </c:numLit>
          </c:val>
          <c:extLst>
            <c:ext xmlns:c16="http://schemas.microsoft.com/office/drawing/2014/chart" uri="{C3380CC4-5D6E-409C-BE32-E72D297353CC}">
              <c16:uniqueId val="{00000002-2967-444C-8652-4B7642724625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-0.25335354865364934</c:v>
              </c:pt>
              <c:pt idx="1">
                <c:v>9.8532996836297571E-2</c:v>
              </c:pt>
              <c:pt idx="2">
                <c:v>1.4309075803112137E-2</c:v>
              </c:pt>
              <c:pt idx="3">
                <c:v>0.63644118489287393</c:v>
              </c:pt>
              <c:pt idx="4">
                <c:v>0.80862399981026556</c:v>
              </c:pt>
              <c:pt idx="5">
                <c:v>1.7842163779741895</c:v>
              </c:pt>
              <c:pt idx="6">
                <c:v>3.1466295827859767</c:v>
              </c:pt>
              <c:pt idx="7">
                <c:v>5.2931357812775559</c:v>
              </c:pt>
              <c:pt idx="8">
                <c:v>5.3523562943720435</c:v>
              </c:pt>
              <c:pt idx="9">
                <c:v>7.6118901380154966</c:v>
              </c:pt>
              <c:pt idx="10">
                <c:v>4.1919064022038128</c:v>
              </c:pt>
              <c:pt idx="11">
                <c:v>4.3756635960706944</c:v>
              </c:pt>
              <c:pt idx="12">
                <c:v>2.7034150851160348</c:v>
              </c:pt>
              <c:pt idx="13">
                <c:v>4.5135418804402434</c:v>
              </c:pt>
              <c:pt idx="14">
                <c:v>3.1280999812483969</c:v>
              </c:pt>
              <c:pt idx="15">
                <c:v>2.7200697155735156</c:v>
              </c:pt>
              <c:pt idx="16">
                <c:v>6.2669793681675969</c:v>
              </c:pt>
              <c:pt idx="17">
                <c:v>8.7494934006847416</c:v>
              </c:pt>
              <c:pt idx="18">
                <c:v>8.5969077027208982</c:v>
              </c:pt>
              <c:pt idx="19">
                <c:v>12.115821793706118</c:v>
              </c:pt>
              <c:pt idx="20">
                <c:v>11.42630102878752</c:v>
              </c:pt>
              <c:pt idx="21">
                <c:v>9.077593453182601</c:v>
              </c:pt>
              <c:pt idx="22">
                <c:v>9.2995788480168926</c:v>
              </c:pt>
              <c:pt idx="23">
                <c:v>8.7263759307693363</c:v>
              </c:pt>
              <c:pt idx="24">
                <c:v>9.609671381713099</c:v>
              </c:pt>
              <c:pt idx="25">
                <c:v>9.086139955515705</c:v>
              </c:pt>
              <c:pt idx="26">
                <c:v>7.3797499013027732</c:v>
              </c:pt>
              <c:pt idx="27">
                <c:v>7.942360329414214</c:v>
              </c:pt>
              <c:pt idx="28">
                <c:v>6.602945941562723</c:v>
              </c:pt>
              <c:pt idx="29">
                <c:v>4.9304297269586641</c:v>
              </c:pt>
            </c:numLit>
          </c:val>
          <c:extLst>
            <c:ext xmlns:c16="http://schemas.microsoft.com/office/drawing/2014/chart" uri="{C3380CC4-5D6E-409C-BE32-E72D297353CC}">
              <c16:uniqueId val="{00000003-2967-444C-8652-4B7642724625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1.1925508130426674E-3</c:v>
              </c:pt>
              <c:pt idx="1">
                <c:v>1.2581638052491194E-3</c:v>
              </c:pt>
              <c:pt idx="2">
                <c:v>-1.0577667441534842</c:v>
              </c:pt>
              <c:pt idx="3">
                <c:v>-1.0013012804231949</c:v>
              </c:pt>
              <c:pt idx="4">
                <c:v>-0.94274559180655326</c:v>
              </c:pt>
              <c:pt idx="5">
                <c:v>-0.89009528362594148</c:v>
              </c:pt>
              <c:pt idx="6">
                <c:v>-0.8402477557689616</c:v>
              </c:pt>
              <c:pt idx="7">
                <c:v>-0.795418194564534</c:v>
              </c:pt>
              <c:pt idx="8">
                <c:v>-0.74868617863111231</c:v>
              </c:pt>
              <c:pt idx="9">
                <c:v>4.349631232680597</c:v>
              </c:pt>
              <c:pt idx="10">
                <c:v>4.1073419430350135</c:v>
              </c:pt>
              <c:pt idx="11">
                <c:v>13.642499149489808</c:v>
              </c:pt>
              <c:pt idx="12">
                <c:v>13.400861939816807</c:v>
              </c:pt>
              <c:pt idx="13">
                <c:v>12.143423219094657</c:v>
              </c:pt>
              <c:pt idx="14">
                <c:v>11.90421374511476</c:v>
              </c:pt>
              <c:pt idx="15">
                <c:v>12.511651985421707</c:v>
              </c:pt>
              <c:pt idx="16">
                <c:v>6.5958822826785308</c:v>
              </c:pt>
              <c:pt idx="17">
                <c:v>5.4375412094099147</c:v>
              </c:pt>
              <c:pt idx="18">
                <c:v>4.225466495398507</c:v>
              </c:pt>
              <c:pt idx="19">
                <c:v>-2.157333543136275</c:v>
              </c:pt>
              <c:pt idx="20">
                <c:v>-3.8921280458015701</c:v>
              </c:pt>
              <c:pt idx="21">
                <c:v>-1.4840774235878769</c:v>
              </c:pt>
              <c:pt idx="22">
                <c:v>-3.1082788867593933</c:v>
              </c:pt>
              <c:pt idx="23">
                <c:v>-4.0081054651687111</c:v>
              </c:pt>
              <c:pt idx="24">
                <c:v>-6.221411002409468</c:v>
              </c:pt>
              <c:pt idx="25">
                <c:v>-5.8225062600689341</c:v>
              </c:pt>
              <c:pt idx="26">
                <c:v>-2.7582692103775912</c:v>
              </c:pt>
              <c:pt idx="27">
                <c:v>-3.110202969537653</c:v>
              </c:pt>
              <c:pt idx="28">
                <c:v>-1.2493600935063967</c:v>
              </c:pt>
              <c:pt idx="29">
                <c:v>-0.16983459164657688</c:v>
              </c:pt>
            </c:numLit>
          </c:val>
          <c:extLst>
            <c:ext xmlns:c16="http://schemas.microsoft.com/office/drawing/2014/chart" uri="{C3380CC4-5D6E-409C-BE32-E72D297353CC}">
              <c16:uniqueId val="{00000004-2967-444C-8652-4B7642724625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5.2087823143099976E-3</c:v>
              </c:pt>
              <c:pt idx="1">
                <c:v>5.2142976064899977E-3</c:v>
              </c:pt>
              <c:pt idx="2">
                <c:v>6.5108708832701723</c:v>
              </c:pt>
              <c:pt idx="3">
                <c:v>2.8213776158762229</c:v>
              </c:pt>
              <c:pt idx="4">
                <c:v>3.8377484296149955E-2</c:v>
              </c:pt>
              <c:pt idx="5">
                <c:v>-4.248479366015161</c:v>
              </c:pt>
              <c:pt idx="6">
                <c:v>0.60634557162148184</c:v>
              </c:pt>
              <c:pt idx="7">
                <c:v>8.0451307206899983E-3</c:v>
              </c:pt>
              <c:pt idx="8">
                <c:v>4.9333285072360004E-2</c:v>
              </c:pt>
              <c:pt idx="9">
                <c:v>2.0021705406549992E-2</c:v>
              </c:pt>
              <c:pt idx="10">
                <c:v>0.99636480690552998</c:v>
              </c:pt>
              <c:pt idx="11">
                <c:v>2.813958534250105E-2</c:v>
              </c:pt>
              <c:pt idx="12">
                <c:v>4.2432601329900066E-3</c:v>
              </c:pt>
              <c:pt idx="13">
                <c:v>3.7270651322233554</c:v>
              </c:pt>
              <c:pt idx="14">
                <c:v>1.9957295773701005</c:v>
              </c:pt>
              <c:pt idx="15">
                <c:v>-0.3658507450031494</c:v>
              </c:pt>
              <c:pt idx="16">
                <c:v>5.2758543321299988E-3</c:v>
              </c:pt>
              <c:pt idx="17">
                <c:v>6.9349423904347196</c:v>
              </c:pt>
              <c:pt idx="18">
                <c:v>4.0539556351720014</c:v>
              </c:pt>
              <c:pt idx="19">
                <c:v>-2.9564525910195982E-2</c:v>
              </c:pt>
              <c:pt idx="20">
                <c:v>-2.3957351546759931E-2</c:v>
              </c:pt>
              <c:pt idx="21">
                <c:v>-0.16709451856420543</c:v>
              </c:pt>
              <c:pt idx="22">
                <c:v>5.6195081448956685E-2</c:v>
              </c:pt>
              <c:pt idx="23">
                <c:v>1.8765623741497706E-2</c:v>
              </c:pt>
              <c:pt idx="24">
                <c:v>-3.9965970156252695E-4</c:v>
              </c:pt>
              <c:pt idx="25">
                <c:v>4.3669893788504943E-3</c:v>
              </c:pt>
              <c:pt idx="26">
                <c:v>1.4963049962630093E-2</c:v>
              </c:pt>
              <c:pt idx="27">
                <c:v>9.4817165479987864E-2</c:v>
              </c:pt>
              <c:pt idx="28">
                <c:v>1.6162081631490466E-2</c:v>
              </c:pt>
              <c:pt idx="29">
                <c:v>0.36489799515367594</c:v>
              </c:pt>
            </c:numLit>
          </c:val>
          <c:extLst>
            <c:ext xmlns:c16="http://schemas.microsoft.com/office/drawing/2014/chart" uri="{C3380CC4-5D6E-409C-BE32-E72D297353CC}">
              <c16:uniqueId val="{00000005-2967-444C-8652-4B7642724625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6.0440986517633633E-2</c:v>
              </c:pt>
              <c:pt idx="1">
                <c:v>2.6405031700635771E-5</c:v>
              </c:pt>
              <c:pt idx="2">
                <c:v>9.3015655998100475E-6</c:v>
              </c:pt>
              <c:pt idx="3">
                <c:v>2.1082669484705299E-6</c:v>
              </c:pt>
              <c:pt idx="4">
                <c:v>-0.88057625469637557</c:v>
              </c:pt>
              <c:pt idx="5">
                <c:v>1.8753865321847689</c:v>
              </c:pt>
              <c:pt idx="6">
                <c:v>0.28252983283895894</c:v>
              </c:pt>
              <c:pt idx="7">
                <c:v>-0.23991831035229083</c:v>
              </c:pt>
              <c:pt idx="8">
                <c:v>-2.0154641009286247</c:v>
              </c:pt>
              <c:pt idx="9">
                <c:v>0.27295907096435434</c:v>
              </c:pt>
              <c:pt idx="10">
                <c:v>1.3698156737629018E-6</c:v>
              </c:pt>
              <c:pt idx="11">
                <c:v>1.6095376762917391E-3</c:v>
              </c:pt>
              <c:pt idx="12">
                <c:v>-0.89021207457048601</c:v>
              </c:pt>
              <c:pt idx="13">
                <c:v>2.3198528281856497E-6</c:v>
              </c:pt>
              <c:pt idx="14">
                <c:v>1.1450286013872414E-6</c:v>
              </c:pt>
              <c:pt idx="15">
                <c:v>1.0766671098380589E-6</c:v>
              </c:pt>
              <c:pt idx="16">
                <c:v>3.0826451121828948E-7</c:v>
              </c:pt>
              <c:pt idx="17">
                <c:v>2.1326320059485372E-7</c:v>
              </c:pt>
              <c:pt idx="18">
                <c:v>1.8971369761506079E-7</c:v>
              </c:pt>
              <c:pt idx="19">
                <c:v>1.708337838591845E-7</c:v>
              </c:pt>
              <c:pt idx="20">
                <c:v>9.2876806087512646E-7</c:v>
              </c:pt>
              <c:pt idx="21">
                <c:v>7.465412440850407E-7</c:v>
              </c:pt>
              <c:pt idx="22">
                <c:v>1.3396699098398726E-7</c:v>
              </c:pt>
              <c:pt idx="23">
                <c:v>4.9424874183955085E-7</c:v>
              </c:pt>
              <c:pt idx="24">
                <c:v>4.822588914223827E-5</c:v>
              </c:pt>
              <c:pt idx="25">
                <c:v>3.2809712244369298E-7</c:v>
              </c:pt>
              <c:pt idx="26">
                <c:v>2.688101029654061E-7</c:v>
              </c:pt>
              <c:pt idx="27">
                <c:v>1.1288839309669505E-7</c:v>
              </c:pt>
              <c:pt idx="28">
                <c:v>4.0116592537993321E-7</c:v>
              </c:pt>
              <c:pt idx="29">
                <c:v>3.0699263094160315E-7</c:v>
              </c:pt>
            </c:numLit>
          </c:val>
          <c:extLst>
            <c:ext xmlns:c16="http://schemas.microsoft.com/office/drawing/2014/chart" uri="{C3380CC4-5D6E-409C-BE32-E72D297353CC}">
              <c16:uniqueId val="{00000006-2967-444C-8652-4B7642724625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2.8799045716699945E-2</c:v>
              </c:pt>
              <c:pt idx="1">
                <c:v>2.9242508248259969E-2</c:v>
              </c:pt>
              <c:pt idx="2">
                <c:v>4.4716446373200047E-2</c:v>
              </c:pt>
              <c:pt idx="3">
                <c:v>-7.9527707640000278E-3</c:v>
              </c:pt>
              <c:pt idx="4">
                <c:v>-4.4967581712000437E-3</c:v>
              </c:pt>
              <c:pt idx="5">
                <c:v>-5.809906273599999E-2</c:v>
              </c:pt>
              <c:pt idx="6">
                <c:v>-0.12215249809000006</c:v>
              </c:pt>
              <c:pt idx="7">
                <c:v>-0.17010170013000009</c:v>
              </c:pt>
              <c:pt idx="8">
                <c:v>-0.47468405630599991</c:v>
              </c:pt>
              <c:pt idx="9">
                <c:v>-0.42980114759400012</c:v>
              </c:pt>
              <c:pt idx="10">
                <c:v>-0.42724426988000008</c:v>
              </c:pt>
              <c:pt idx="11">
                <c:v>-0.35282263590700008</c:v>
              </c:pt>
              <c:pt idx="12">
                <c:v>-0.34382479861499993</c:v>
              </c:pt>
              <c:pt idx="13">
                <c:v>-0.39552006928599992</c:v>
              </c:pt>
              <c:pt idx="14">
                <c:v>-0.50543635870000014</c:v>
              </c:pt>
              <c:pt idx="15">
                <c:v>-0.28792812249999994</c:v>
              </c:pt>
              <c:pt idx="16">
                <c:v>-0.34108485699999985</c:v>
              </c:pt>
              <c:pt idx="17">
                <c:v>-0.21298292090000009</c:v>
              </c:pt>
              <c:pt idx="18">
                <c:v>-0.15456069059999999</c:v>
              </c:pt>
              <c:pt idx="19">
                <c:v>-0.29335502420000004</c:v>
              </c:pt>
              <c:pt idx="20">
                <c:v>-0.28414385940000009</c:v>
              </c:pt>
              <c:pt idx="21">
                <c:v>-0.12919071809999999</c:v>
              </c:pt>
              <c:pt idx="22">
                <c:v>-0.14473252740000009</c:v>
              </c:pt>
              <c:pt idx="23">
                <c:v>-0.14856223200000004</c:v>
              </c:pt>
              <c:pt idx="24">
                <c:v>-0.15177412730000001</c:v>
              </c:pt>
              <c:pt idx="25">
                <c:v>-8.6548543499999991E-2</c:v>
              </c:pt>
              <c:pt idx="26">
                <c:v>-4.1612644899999968E-2</c:v>
              </c:pt>
              <c:pt idx="27">
                <c:v>-0.10505586919999993</c:v>
              </c:pt>
              <c:pt idx="28">
                <c:v>-0.14489766699999995</c:v>
              </c:pt>
              <c:pt idx="29">
                <c:v>3.9658937899999983E-2</c:v>
              </c:pt>
            </c:numLit>
          </c:val>
          <c:extLst>
            <c:ext xmlns:c16="http://schemas.microsoft.com/office/drawing/2014/chart" uri="{C3380CC4-5D6E-409C-BE32-E72D297353CC}">
              <c16:uniqueId val="{00000007-2967-444C-8652-4B7642724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1917440"/>
        <c:axId val="1202493632"/>
      </c:barChart>
      <c:catAx>
        <c:axId val="12019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2493632"/>
        <c:crosses val="autoZero"/>
        <c:auto val="1"/>
        <c:lblAlgn val="ctr"/>
        <c:lblOffset val="100"/>
        <c:noMultiLvlLbl val="0"/>
      </c:catAx>
      <c:valAx>
        <c:axId val="12024936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20191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2.234623518135344</c:v>
              </c:pt>
              <c:pt idx="1">
                <c:v>2.1109730824310922</c:v>
              </c:pt>
              <c:pt idx="2">
                <c:v>1.1213906108847311</c:v>
              </c:pt>
              <c:pt idx="3">
                <c:v>-3.4405575677060369</c:v>
              </c:pt>
              <c:pt idx="4">
                <c:v>-12.019208661551943</c:v>
              </c:pt>
              <c:pt idx="5">
                <c:v>-13.941709139051568</c:v>
              </c:pt>
              <c:pt idx="6">
                <c:v>11.252946326487915</c:v>
              </c:pt>
              <c:pt idx="7">
                <c:v>-31.184753592401648</c:v>
              </c:pt>
              <c:pt idx="8">
                <c:v>-22.159223187903535</c:v>
              </c:pt>
              <c:pt idx="9">
                <c:v>29.414705509195414</c:v>
              </c:pt>
              <c:pt idx="10">
                <c:v>27.290028445031112</c:v>
              </c:pt>
              <c:pt idx="11">
                <c:v>67.16964043385974</c:v>
              </c:pt>
              <c:pt idx="12">
                <c:v>73.669178105629499</c:v>
              </c:pt>
              <c:pt idx="13">
                <c:v>65.358173710882966</c:v>
              </c:pt>
              <c:pt idx="14">
                <c:v>47.470086468090585</c:v>
              </c:pt>
              <c:pt idx="15">
                <c:v>58.580545384039851</c:v>
              </c:pt>
              <c:pt idx="16">
                <c:v>1.8739102513568469</c:v>
              </c:pt>
              <c:pt idx="17">
                <c:v>-41.806842417416647</c:v>
              </c:pt>
              <c:pt idx="18">
                <c:v>-14.539554611588301</c:v>
              </c:pt>
              <c:pt idx="19">
                <c:v>-87.794266007402712</c:v>
              </c:pt>
              <c:pt idx="20">
                <c:v>-100.94481264166734</c:v>
              </c:pt>
              <c:pt idx="21">
                <c:v>-88.803012606600987</c:v>
              </c:pt>
              <c:pt idx="22">
                <c:v>-89.344038742771318</c:v>
              </c:pt>
              <c:pt idx="23">
                <c:v>-93.190372918942103</c:v>
              </c:pt>
              <c:pt idx="24">
                <c:v>-96.905435163045695</c:v>
              </c:pt>
              <c:pt idx="25">
                <c:v>-89.945534843149289</c:v>
              </c:pt>
              <c:pt idx="26">
                <c:v>-75.562972590494383</c:v>
              </c:pt>
              <c:pt idx="27">
                <c:v>-79.31088557378871</c:v>
              </c:pt>
              <c:pt idx="28">
                <c:v>-66.226285723454566</c:v>
              </c:pt>
              <c:pt idx="29">
                <c:v>-59.114039851622692</c:v>
              </c:pt>
            </c:numLit>
          </c:val>
          <c:extLst>
            <c:ext xmlns:c16="http://schemas.microsoft.com/office/drawing/2014/chart" uri="{C3380CC4-5D6E-409C-BE32-E72D297353CC}">
              <c16:uniqueId val="{00000000-CE29-46EA-9169-D56E19BBC8AC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1.3637220534389911</c:v>
              </c:pt>
              <c:pt idx="1">
                <c:v>1.2876218456557993</c:v>
              </c:pt>
              <c:pt idx="2">
                <c:v>1.5274159860044545</c:v>
              </c:pt>
              <c:pt idx="3">
                <c:v>-0.12372075997147647</c:v>
              </c:pt>
              <c:pt idx="4">
                <c:v>-2.1320795391144003</c:v>
              </c:pt>
              <c:pt idx="5">
                <c:v>4.7445796902770141</c:v>
              </c:pt>
              <c:pt idx="6">
                <c:v>14.23170199821633</c:v>
              </c:pt>
              <c:pt idx="7">
                <c:v>-4.497145038574331</c:v>
              </c:pt>
              <c:pt idx="8">
                <c:v>2.2447521496819007</c:v>
              </c:pt>
              <c:pt idx="9">
                <c:v>5.0049927789489175</c:v>
              </c:pt>
              <c:pt idx="10">
                <c:v>2.3121344646653768</c:v>
              </c:pt>
              <c:pt idx="11">
                <c:v>7.0800394324660374</c:v>
              </c:pt>
              <c:pt idx="12">
                <c:v>9.8251139484461874</c:v>
              </c:pt>
              <c:pt idx="13">
                <c:v>7.5325490524330121</c:v>
              </c:pt>
              <c:pt idx="14">
                <c:v>3.5499847889265084</c:v>
              </c:pt>
              <c:pt idx="15">
                <c:v>6.6291369193861556</c:v>
              </c:pt>
              <c:pt idx="16">
                <c:v>-7.1530104730774156</c:v>
              </c:pt>
              <c:pt idx="17">
                <c:v>-11.121887998946136</c:v>
              </c:pt>
              <c:pt idx="18">
                <c:v>-2.807886459496217</c:v>
              </c:pt>
              <c:pt idx="19">
                <c:v>-32.437578690862324</c:v>
              </c:pt>
              <c:pt idx="20">
                <c:v>-35.981493670034411</c:v>
              </c:pt>
              <c:pt idx="21">
                <c:v>-32.006140665227576</c:v>
              </c:pt>
              <c:pt idx="22">
                <c:v>-32.348969780547748</c:v>
              </c:pt>
              <c:pt idx="23">
                <c:v>-33.443872807680975</c:v>
              </c:pt>
              <c:pt idx="24">
                <c:v>-33.857996703399635</c:v>
              </c:pt>
              <c:pt idx="25">
                <c:v>-31.632937174225162</c:v>
              </c:pt>
              <c:pt idx="26">
                <c:v>-26.81655232779849</c:v>
              </c:pt>
              <c:pt idx="27">
                <c:v>-27.475293232031049</c:v>
              </c:pt>
              <c:pt idx="28">
                <c:v>-22.583782245141151</c:v>
              </c:pt>
              <c:pt idx="29">
                <c:v>-20.370925007715812</c:v>
              </c:pt>
            </c:numLit>
          </c:val>
          <c:extLst>
            <c:ext xmlns:c16="http://schemas.microsoft.com/office/drawing/2014/chart" uri="{C3380CC4-5D6E-409C-BE32-E72D297353CC}">
              <c16:uniqueId val="{00000001-CE29-46EA-9169-D56E19BBC8AC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0.76325332093438192</c:v>
              </c:pt>
              <c:pt idx="1">
                <c:v>1.7381954386582947</c:v>
              </c:pt>
              <c:pt idx="2">
                <c:v>5.670643053648746</c:v>
              </c:pt>
              <c:pt idx="3">
                <c:v>5.7099175364301118</c:v>
              </c:pt>
              <c:pt idx="4">
                <c:v>9.6215616846907324</c:v>
              </c:pt>
              <c:pt idx="5">
                <c:v>-11.037817373058715</c:v>
              </c:pt>
              <c:pt idx="6">
                <c:v>9.8714761648707281</c:v>
              </c:pt>
              <c:pt idx="7">
                <c:v>34.190163529313395</c:v>
              </c:pt>
              <c:pt idx="8">
                <c:v>65.949089359498885</c:v>
              </c:pt>
              <c:pt idx="9">
                <c:v>80.870493822121716</c:v>
              </c:pt>
              <c:pt idx="10">
                <c:v>33.564651050180146</c:v>
              </c:pt>
              <c:pt idx="11">
                <c:v>63.289387873029455</c:v>
              </c:pt>
              <c:pt idx="12">
                <c:v>37.285477808319683</c:v>
              </c:pt>
              <c:pt idx="13">
                <c:v>66.755958533095509</c:v>
              </c:pt>
              <c:pt idx="14">
                <c:v>12.470391555220431</c:v>
              </c:pt>
              <c:pt idx="15">
                <c:v>127.08543115394036</c:v>
              </c:pt>
              <c:pt idx="16">
                <c:v>172.7739190683094</c:v>
              </c:pt>
              <c:pt idx="17">
                <c:v>191.73968964748997</c:v>
              </c:pt>
              <c:pt idx="18">
                <c:v>179.98912476248006</c:v>
              </c:pt>
              <c:pt idx="19">
                <c:v>261.4330733286497</c:v>
              </c:pt>
              <c:pt idx="20">
                <c:v>285.77755690614981</c:v>
              </c:pt>
              <c:pt idx="21">
                <c:v>292.95888656070008</c:v>
              </c:pt>
              <c:pt idx="22">
                <c:v>306.07554493695034</c:v>
              </c:pt>
              <c:pt idx="23">
                <c:v>303.71808398229973</c:v>
              </c:pt>
              <c:pt idx="24">
                <c:v>289.31529086313003</c:v>
              </c:pt>
              <c:pt idx="25">
                <c:v>258.74641979339026</c:v>
              </c:pt>
              <c:pt idx="26">
                <c:v>240.60311072881018</c:v>
              </c:pt>
              <c:pt idx="27">
                <c:v>208.32541955130023</c:v>
              </c:pt>
              <c:pt idx="28">
                <c:v>191.23468426965997</c:v>
              </c:pt>
              <c:pt idx="29">
                <c:v>203.51697608157497</c:v>
              </c:pt>
            </c:numLit>
          </c:val>
          <c:extLst>
            <c:ext xmlns:c16="http://schemas.microsoft.com/office/drawing/2014/chart" uri="{C3380CC4-5D6E-409C-BE32-E72D297353CC}">
              <c16:uniqueId val="{00000002-CE29-46EA-9169-D56E19BBC8AC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-0.27788227560165524</c:v>
              </c:pt>
              <c:pt idx="1">
                <c:v>8.587430853413025E-2</c:v>
              </c:pt>
              <c:pt idx="2">
                <c:v>6.1542009500271888E-2</c:v>
              </c:pt>
              <c:pt idx="3">
                <c:v>0.5132007413633346</c:v>
              </c:pt>
              <c:pt idx="4">
                <c:v>0.9257732504033811</c:v>
              </c:pt>
              <c:pt idx="5">
                <c:v>2.6248247979719963</c:v>
              </c:pt>
              <c:pt idx="6">
                <c:v>6.8405118300838694</c:v>
              </c:pt>
              <c:pt idx="7">
                <c:v>8.8310963358431991</c:v>
              </c:pt>
              <c:pt idx="8">
                <c:v>8.4343508019203455</c:v>
              </c:pt>
              <c:pt idx="9">
                <c:v>9.5104545166036587</c:v>
              </c:pt>
              <c:pt idx="10">
                <c:v>5.8285275140879094</c:v>
              </c:pt>
              <c:pt idx="11">
                <c:v>7.3575129366280407</c:v>
              </c:pt>
              <c:pt idx="12">
                <c:v>4.9913391001339278</c:v>
              </c:pt>
              <c:pt idx="13">
                <c:v>5.0413336009207796</c:v>
              </c:pt>
              <c:pt idx="14">
                <c:v>2.3372531643732941</c:v>
              </c:pt>
              <c:pt idx="15">
                <c:v>3.1034005654475436</c:v>
              </c:pt>
              <c:pt idx="16">
                <c:v>7.0465414673988107</c:v>
              </c:pt>
              <c:pt idx="17">
                <c:v>12.863529388461245</c:v>
              </c:pt>
              <c:pt idx="18">
                <c:v>12.175728507237636</c:v>
              </c:pt>
              <c:pt idx="19">
                <c:v>18.770037342274009</c:v>
              </c:pt>
              <c:pt idx="20">
                <c:v>19.138677613545667</c:v>
              </c:pt>
              <c:pt idx="21">
                <c:v>16.88005030014898</c:v>
              </c:pt>
              <c:pt idx="22">
                <c:v>17.251040598831935</c:v>
              </c:pt>
              <c:pt idx="23">
                <c:v>16.20082513304385</c:v>
              </c:pt>
              <c:pt idx="24">
                <c:v>17.081862209016037</c:v>
              </c:pt>
              <c:pt idx="25">
                <c:v>16.244579315172871</c:v>
              </c:pt>
              <c:pt idx="26">
                <c:v>14.442261484126902</c:v>
              </c:pt>
              <c:pt idx="27">
                <c:v>14.547551808944547</c:v>
              </c:pt>
              <c:pt idx="28">
                <c:v>12.107174041126939</c:v>
              </c:pt>
              <c:pt idx="29">
                <c:v>10.255727493291033</c:v>
              </c:pt>
            </c:numLit>
          </c:val>
          <c:extLst>
            <c:ext xmlns:c16="http://schemas.microsoft.com/office/drawing/2014/chart" uri="{C3380CC4-5D6E-409C-BE32-E72D297353CC}">
              <c16:uniqueId val="{00000003-CE29-46EA-9169-D56E19BBC8AC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3.5957522161451656E-4</c:v>
              </c:pt>
              <c:pt idx="1">
                <c:v>3.7492317907155878E-4</c:v>
              </c:pt>
              <c:pt idx="2">
                <c:v>-1.0587631488685028</c:v>
              </c:pt>
              <c:pt idx="3">
                <c:v>-1.0023707707066218</c:v>
              </c:pt>
              <c:pt idx="4">
                <c:v>-0.94382484032330471</c:v>
              </c:pt>
              <c:pt idx="5">
                <c:v>-0.89121546601649992</c:v>
              </c:pt>
              <c:pt idx="6">
                <c:v>-0.84144638766586399</c:v>
              </c:pt>
              <c:pt idx="7">
                <c:v>-0.79662701912609801</c:v>
              </c:pt>
              <c:pt idx="8">
                <c:v>-0.75003650785522513</c:v>
              </c:pt>
              <c:pt idx="9">
                <c:v>5.1830632749394141</c:v>
              </c:pt>
              <c:pt idx="10">
                <c:v>4.8943216500960318</c:v>
              </c:pt>
              <c:pt idx="11">
                <c:v>17.881535830437187</c:v>
              </c:pt>
              <c:pt idx="12">
                <c:v>21.087464756344033</c:v>
              </c:pt>
              <c:pt idx="13">
                <c:v>20.264749927070881</c:v>
              </c:pt>
              <c:pt idx="14">
                <c:v>19.573057510301425</c:v>
              </c:pt>
              <c:pt idx="15">
                <c:v>25.612564219683634</c:v>
              </c:pt>
              <c:pt idx="16">
                <c:v>21.475327446786252</c:v>
              </c:pt>
              <c:pt idx="17">
                <c:v>15.809480671682309</c:v>
              </c:pt>
              <c:pt idx="18">
                <c:v>17.324118121248148</c:v>
              </c:pt>
              <c:pt idx="19">
                <c:v>2.982878658329696</c:v>
              </c:pt>
              <c:pt idx="20">
                <c:v>-2.6150260638834482</c:v>
              </c:pt>
              <c:pt idx="21">
                <c:v>0.67453579918392848</c:v>
              </c:pt>
              <c:pt idx="22">
                <c:v>-3.6342870056492131</c:v>
              </c:pt>
              <c:pt idx="23">
                <c:v>-7.0477476528398597</c:v>
              </c:pt>
              <c:pt idx="24">
                <c:v>-7.5041954067033885</c:v>
              </c:pt>
              <c:pt idx="25">
                <c:v>-7.288002295532408</c:v>
              </c:pt>
              <c:pt idx="26">
                <c:v>-3.963541152548828</c:v>
              </c:pt>
              <c:pt idx="27">
                <c:v>-4.19969126287981</c:v>
              </c:pt>
              <c:pt idx="28">
                <c:v>-0.15003137548657719</c:v>
              </c:pt>
              <c:pt idx="29">
                <c:v>0.90822214190356476</c:v>
              </c:pt>
            </c:numLit>
          </c:val>
          <c:extLst>
            <c:ext xmlns:c16="http://schemas.microsoft.com/office/drawing/2014/chart" uri="{C3380CC4-5D6E-409C-BE32-E72D297353CC}">
              <c16:uniqueId val="{00000004-CE29-46EA-9169-D56E19BBC8AC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2.0453977299999997E-3</c:v>
              </c:pt>
              <c:pt idx="1">
                <c:v>2.0440039500000009E-3</c:v>
              </c:pt>
              <c:pt idx="2">
                <c:v>6.6521426629899878</c:v>
              </c:pt>
              <c:pt idx="3">
                <c:v>1.9375219414699973</c:v>
              </c:pt>
              <c:pt idx="4">
                <c:v>-2.7074871799999123E-3</c:v>
              </c:pt>
              <c:pt idx="5">
                <c:v>-4.366485240690011</c:v>
              </c:pt>
              <c:pt idx="6">
                <c:v>20.839955152964006</c:v>
              </c:pt>
              <c:pt idx="7">
                <c:v>-8.0482284000000046E-3</c:v>
              </c:pt>
              <c:pt idx="8">
                <c:v>4.6201309621000004E-2</c:v>
              </c:pt>
              <c:pt idx="9">
                <c:v>2.3831649664999996E-2</c:v>
              </c:pt>
              <c:pt idx="10">
                <c:v>1.4001952576149999</c:v>
              </c:pt>
              <c:pt idx="11">
                <c:v>-0.59449172845500087</c:v>
              </c:pt>
              <c:pt idx="12">
                <c:v>9.1478655600002456E-4</c:v>
              </c:pt>
              <c:pt idx="13">
                <c:v>3.2658470043700021</c:v>
              </c:pt>
              <c:pt idx="14">
                <c:v>2.882341647710001</c:v>
              </c:pt>
              <c:pt idx="15">
                <c:v>-1.0839674224100007</c:v>
              </c:pt>
              <c:pt idx="16">
                <c:v>2.0665821840000023E-3</c:v>
              </c:pt>
              <c:pt idx="17">
                <c:v>7.5885898391729993</c:v>
              </c:pt>
              <c:pt idx="18">
                <c:v>4.8253112352940004</c:v>
              </c:pt>
              <c:pt idx="19">
                <c:v>-0.36181842319600221</c:v>
              </c:pt>
              <c:pt idx="20">
                <c:v>-0.4962656824899998</c:v>
              </c:pt>
              <c:pt idx="21">
                <c:v>-0.46706681142500273</c:v>
              </c:pt>
              <c:pt idx="22">
                <c:v>0.10802012980599685</c:v>
              </c:pt>
              <c:pt idx="23">
                <c:v>1.4711379554992021E-2</c:v>
              </c:pt>
              <c:pt idx="24">
                <c:v>6.5516437899990621E-3</c:v>
              </c:pt>
              <c:pt idx="25">
                <c:v>-8.2101759105000838E-2</c:v>
              </c:pt>
              <c:pt idx="26">
                <c:v>-2.4648459550999813E-2</c:v>
              </c:pt>
              <c:pt idx="27">
                <c:v>0.31767337425899722</c:v>
              </c:pt>
              <c:pt idx="28">
                <c:v>5.2405166710999929E-2</c:v>
              </c:pt>
              <c:pt idx="29">
                <c:v>0.90901841220199842</c:v>
              </c:pt>
            </c:numLit>
          </c:val>
          <c:extLst>
            <c:ext xmlns:c16="http://schemas.microsoft.com/office/drawing/2014/chart" uri="{C3380CC4-5D6E-409C-BE32-E72D297353CC}">
              <c16:uniqueId val="{00000005-CE29-46EA-9169-D56E19BBC8AC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6.3834342526974766</c:v>
              </c:pt>
              <c:pt idx="1">
                <c:v>1.650911123352465E-5</c:v>
              </c:pt>
              <c:pt idx="2">
                <c:v>2.6568266667965206E-6</c:v>
              </c:pt>
              <c:pt idx="3">
                <c:v>-7.6407428707573536E-7</c:v>
              </c:pt>
              <c:pt idx="4">
                <c:v>-0.66592885556097414</c:v>
              </c:pt>
              <c:pt idx="5">
                <c:v>-17.03789425239647</c:v>
              </c:pt>
              <c:pt idx="6">
                <c:v>-2.6165984854239976</c:v>
              </c:pt>
              <c:pt idx="7">
                <c:v>15.194335663902875</c:v>
              </c:pt>
              <c:pt idx="8">
                <c:v>-1.0032259157905368</c:v>
              </c:pt>
              <c:pt idx="9">
                <c:v>0.27295699202795687</c:v>
              </c:pt>
              <c:pt idx="10">
                <c:v>1.0804844912089061E-6</c:v>
              </c:pt>
              <c:pt idx="11">
                <c:v>-0.10673555056012912</c:v>
              </c:pt>
              <c:pt idx="12">
                <c:v>-1.4470118989312377</c:v>
              </c:pt>
              <c:pt idx="13">
                <c:v>1.3115515593257015E-6</c:v>
              </c:pt>
              <c:pt idx="14">
                <c:v>2.6968979917407108E-7</c:v>
              </c:pt>
              <c:pt idx="15">
                <c:v>-0.76042572703578748</c:v>
              </c:pt>
              <c:pt idx="16">
                <c:v>-0.82490721866125516</c:v>
              </c:pt>
              <c:pt idx="17">
                <c:v>-1.2913829590467134E-6</c:v>
              </c:pt>
              <c:pt idx="18">
                <c:v>-6.9033141756600734E-7</c:v>
              </c:pt>
              <c:pt idx="19">
                <c:v>-3.7877419455557533E-7</c:v>
              </c:pt>
              <c:pt idx="20">
                <c:v>6.5057762001126944E-7</c:v>
              </c:pt>
              <c:pt idx="21">
                <c:v>3.8638428197513012E-7</c:v>
              </c:pt>
              <c:pt idx="22">
                <c:v>-1.2899941137471264E-8</c:v>
              </c:pt>
              <c:pt idx="23">
                <c:v>2.4095121229224733E-7</c:v>
              </c:pt>
              <c:pt idx="24">
                <c:v>-1.6121279870790941E-5</c:v>
              </c:pt>
              <c:pt idx="25">
                <c:v>8.0475582115396279E-8</c:v>
              </c:pt>
              <c:pt idx="26">
                <c:v>1.077396016540386E-7</c:v>
              </c:pt>
              <c:pt idx="27">
                <c:v>-1.1313156343496557E-8</c:v>
              </c:pt>
              <c:pt idx="28">
                <c:v>-3.7273901698670383E-7</c:v>
              </c:pt>
              <c:pt idx="29">
                <c:v>9.81923143671547E-8</c:v>
              </c:pt>
            </c:numLit>
          </c:val>
          <c:extLst>
            <c:ext xmlns:c16="http://schemas.microsoft.com/office/drawing/2014/chart" uri="{C3380CC4-5D6E-409C-BE32-E72D297353CC}">
              <c16:uniqueId val="{00000006-CE29-46EA-9169-D56E19BBC8AC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2.8180442370000003E-2</c:v>
              </c:pt>
              <c:pt idx="1">
                <c:v>2.9091387827999915E-2</c:v>
              </c:pt>
              <c:pt idx="2">
                <c:v>4.5854856814000033E-2</c:v>
              </c:pt>
              <c:pt idx="3">
                <c:v>-8.1498418650000071E-3</c:v>
              </c:pt>
              <c:pt idx="4">
                <c:v>-1.4045990353000026E-2</c:v>
              </c:pt>
              <c:pt idx="5">
                <c:v>-9.2812300659999986E-2</c:v>
              </c:pt>
              <c:pt idx="6">
                <c:v>-0.58582956424999977</c:v>
              </c:pt>
              <c:pt idx="7">
                <c:v>-0.61314577682999993</c:v>
              </c:pt>
              <c:pt idx="8">
                <c:v>-0.69561882030600009</c:v>
              </c:pt>
              <c:pt idx="9">
                <c:v>-0.41624675759399998</c:v>
              </c:pt>
              <c:pt idx="10">
                <c:v>-0.58464285587999998</c:v>
              </c:pt>
              <c:pt idx="11">
                <c:v>-0.30057314690700004</c:v>
              </c:pt>
              <c:pt idx="12">
                <c:v>-0.34528459161499991</c:v>
              </c:pt>
              <c:pt idx="13">
                <c:v>-0.38697784928599999</c:v>
              </c:pt>
              <c:pt idx="14">
                <c:v>-0.45428145870000003</c:v>
              </c:pt>
              <c:pt idx="15">
                <c:v>-0.22929235249999996</c:v>
              </c:pt>
              <c:pt idx="16">
                <c:v>-0.33824398799999994</c:v>
              </c:pt>
              <c:pt idx="17">
                <c:v>-0.13416923090000005</c:v>
              </c:pt>
              <c:pt idx="18">
                <c:v>-0.11885320760000001</c:v>
              </c:pt>
              <c:pt idx="19">
                <c:v>-0.25444648419999993</c:v>
              </c:pt>
              <c:pt idx="20">
                <c:v>-0.28136391539999994</c:v>
              </c:pt>
              <c:pt idx="21">
                <c:v>-0.1602729242</c:v>
              </c:pt>
              <c:pt idx="22">
                <c:v>-0.17751449039999995</c:v>
              </c:pt>
              <c:pt idx="23">
                <c:v>-0.20148131299999997</c:v>
              </c:pt>
              <c:pt idx="24">
                <c:v>-0.18371417029999998</c:v>
              </c:pt>
              <c:pt idx="25">
                <c:v>-5.5119300499999996E-2</c:v>
              </c:pt>
              <c:pt idx="26">
                <c:v>-1.5976892499999978E-2</c:v>
              </c:pt>
              <c:pt idx="27">
                <c:v>-0.11542912920000004</c:v>
              </c:pt>
              <c:pt idx="28">
                <c:v>-0.2143147339999999</c:v>
              </c:pt>
              <c:pt idx="29">
                <c:v>-2.3726215900000042E-2</c:v>
              </c:pt>
            </c:numLit>
          </c:val>
          <c:extLst>
            <c:ext xmlns:c16="http://schemas.microsoft.com/office/drawing/2014/chart" uri="{C3380CC4-5D6E-409C-BE32-E72D297353CC}">
              <c16:uniqueId val="{00000007-CE29-46EA-9169-D56E19BBC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961152"/>
        <c:axId val="210962688"/>
      </c:barChart>
      <c:catAx>
        <c:axId val="21096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0962688"/>
        <c:crosses val="autoZero"/>
        <c:auto val="1"/>
        <c:lblAlgn val="ctr"/>
        <c:lblOffset val="100"/>
        <c:noMultiLvlLbl val="0"/>
      </c:catAx>
      <c:valAx>
        <c:axId val="21096268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096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2.2401546919057829</c:v>
              </c:pt>
              <c:pt idx="1">
                <c:v>2.1175615722653811</c:v>
              </c:pt>
              <c:pt idx="2">
                <c:v>0.13427465200919642</c:v>
              </c:pt>
              <c:pt idx="3">
                <c:v>-4.2185074370199231</c:v>
              </c:pt>
              <c:pt idx="4">
                <c:v>-9.4256051369574152</c:v>
              </c:pt>
              <c:pt idx="5">
                <c:v>-11.397439710078174</c:v>
              </c:pt>
              <c:pt idx="6">
                <c:v>-10.349292259978654</c:v>
              </c:pt>
              <c:pt idx="7">
                <c:v>-19.99605659069573</c:v>
              </c:pt>
              <c:pt idx="8">
                <c:v>-21.57576701436119</c:v>
              </c:pt>
              <c:pt idx="9">
                <c:v>27.476021981803342</c:v>
              </c:pt>
              <c:pt idx="10">
                <c:v>42.753050103721193</c:v>
              </c:pt>
              <c:pt idx="11">
                <c:v>73.454276031093059</c:v>
              </c:pt>
              <c:pt idx="12">
                <c:v>76.356198725841978</c:v>
              </c:pt>
              <c:pt idx="13">
                <c:v>65.601359170730575</c:v>
              </c:pt>
              <c:pt idx="14">
                <c:v>48.058527071836806</c:v>
              </c:pt>
              <c:pt idx="15">
                <c:v>58.821082602111801</c:v>
              </c:pt>
              <c:pt idx="16">
                <c:v>1.8776528392791079</c:v>
              </c:pt>
              <c:pt idx="17">
                <c:v>-41.678876931461218</c:v>
              </c:pt>
              <c:pt idx="18">
                <c:v>-14.433795667081995</c:v>
              </c:pt>
              <c:pt idx="19">
                <c:v>-87.878941024576307</c:v>
              </c:pt>
              <c:pt idx="20">
                <c:v>-101.15605457192669</c:v>
              </c:pt>
              <c:pt idx="21">
                <c:v>-89.02483411355297</c:v>
              </c:pt>
              <c:pt idx="22">
                <c:v>-89.490676453299784</c:v>
              </c:pt>
              <c:pt idx="23">
                <c:v>-93.385830449727109</c:v>
              </c:pt>
              <c:pt idx="24">
                <c:v>-96.987384571654729</c:v>
              </c:pt>
              <c:pt idx="25">
                <c:v>-89.994451071254389</c:v>
              </c:pt>
              <c:pt idx="26">
                <c:v>-75.643282716727754</c:v>
              </c:pt>
              <c:pt idx="27">
                <c:v>-79.402264054848501</c:v>
              </c:pt>
              <c:pt idx="28">
                <c:v>-66.326320433593992</c:v>
              </c:pt>
              <c:pt idx="29">
                <c:v>-59.197527601705815</c:v>
              </c:pt>
            </c:numLit>
          </c:val>
          <c:extLst>
            <c:ext xmlns:c16="http://schemas.microsoft.com/office/drawing/2014/chart" uri="{C3380CC4-5D6E-409C-BE32-E72D297353CC}">
              <c16:uniqueId val="{00000000-9112-4025-86ED-B32472642898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1.3127692505057027</c:v>
              </c:pt>
              <c:pt idx="1">
                <c:v>1.2397234094968219</c:v>
              </c:pt>
              <c:pt idx="2">
                <c:v>1.0636669997672215</c:v>
              </c:pt>
              <c:pt idx="3">
                <c:v>-0.34491899573842488</c:v>
              </c:pt>
              <c:pt idx="4">
                <c:v>-1.2965413231119101</c:v>
              </c:pt>
              <c:pt idx="5">
                <c:v>-4.5744122347634431</c:v>
              </c:pt>
              <c:pt idx="6">
                <c:v>-4.6266778320219828</c:v>
              </c:pt>
              <c:pt idx="7">
                <c:v>-6.8790334800939945</c:v>
              </c:pt>
              <c:pt idx="8">
                <c:v>3.9001671498575661</c:v>
              </c:pt>
              <c:pt idx="9">
                <c:v>4.5334989194141713</c:v>
              </c:pt>
              <c:pt idx="10">
                <c:v>5.9859868041245932</c:v>
              </c:pt>
              <c:pt idx="11">
                <c:v>8.8967887150797651</c:v>
              </c:pt>
              <c:pt idx="12">
                <c:v>10.627382698438112</c:v>
              </c:pt>
              <c:pt idx="13">
                <c:v>7.575892769508755</c:v>
              </c:pt>
              <c:pt idx="14">
                <c:v>3.6947241753574644</c:v>
              </c:pt>
              <c:pt idx="15">
                <c:v>6.7382684543035793</c:v>
              </c:pt>
              <c:pt idx="16">
                <c:v>-7.1068718035722895</c:v>
              </c:pt>
              <c:pt idx="17">
                <c:v>-11.041101971568196</c:v>
              </c:pt>
              <c:pt idx="18">
                <c:v>-2.7548977595051838</c:v>
              </c:pt>
              <c:pt idx="19">
                <c:v>-32.424919184785608</c:v>
              </c:pt>
              <c:pt idx="20">
                <c:v>-36.013568319002047</c:v>
              </c:pt>
              <c:pt idx="21">
                <c:v>-32.035471745970654</c:v>
              </c:pt>
              <c:pt idx="22">
                <c:v>-32.351632682062757</c:v>
              </c:pt>
              <c:pt idx="23">
                <c:v>-33.465277131533242</c:v>
              </c:pt>
              <c:pt idx="24">
                <c:v>-33.84835941913127</c:v>
              </c:pt>
              <c:pt idx="25">
                <c:v>-31.616376382235956</c:v>
              </c:pt>
              <c:pt idx="26">
                <c:v>-26.811045900771433</c:v>
              </c:pt>
              <c:pt idx="27">
                <c:v>-27.470681476332402</c:v>
              </c:pt>
              <c:pt idx="28">
                <c:v>-22.583700719597346</c:v>
              </c:pt>
              <c:pt idx="29">
                <c:v>-20.369105926185455</c:v>
              </c:pt>
            </c:numLit>
          </c:val>
          <c:extLst>
            <c:ext xmlns:c16="http://schemas.microsoft.com/office/drawing/2014/chart" uri="{C3380CC4-5D6E-409C-BE32-E72D297353CC}">
              <c16:uniqueId val="{00000001-9112-4025-86ED-B32472642898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0.21983470931581905</c:v>
              </c:pt>
              <c:pt idx="1">
                <c:v>1.2971316928710621</c:v>
              </c:pt>
              <c:pt idx="2">
                <c:v>5.3183019612638418</c:v>
              </c:pt>
              <c:pt idx="3">
                <c:v>6.65089737203607</c:v>
              </c:pt>
              <c:pt idx="4">
                <c:v>8.2619824791531755</c:v>
              </c:pt>
              <c:pt idx="5">
                <c:v>-3.7208256895960403</c:v>
              </c:pt>
              <c:pt idx="6">
                <c:v>-6.6541093000851106</c:v>
              </c:pt>
              <c:pt idx="7">
                <c:v>-4.7916463448432296</c:v>
              </c:pt>
              <c:pt idx="8">
                <c:v>65.132068619142956</c:v>
              </c:pt>
              <c:pt idx="9">
                <c:v>61.644750253930397</c:v>
              </c:pt>
              <c:pt idx="10">
                <c:v>34.021583490025478</c:v>
              </c:pt>
              <c:pt idx="11">
                <c:v>63.917768332361447</c:v>
              </c:pt>
              <c:pt idx="12">
                <c:v>37.161594680440658</c:v>
              </c:pt>
              <c:pt idx="13">
                <c:v>66.013303415590372</c:v>
              </c:pt>
              <c:pt idx="14">
                <c:v>12.422350328710309</c:v>
              </c:pt>
              <c:pt idx="15">
                <c:v>126.88662619540492</c:v>
              </c:pt>
              <c:pt idx="16">
                <c:v>172.61805876783978</c:v>
              </c:pt>
              <c:pt idx="17">
                <c:v>191.51242035859445</c:v>
              </c:pt>
              <c:pt idx="18">
                <c:v>180.56438291523477</c:v>
              </c:pt>
              <c:pt idx="19">
                <c:v>261.96187110780352</c:v>
              </c:pt>
              <c:pt idx="20">
                <c:v>286.91274040257986</c:v>
              </c:pt>
              <c:pt idx="21">
                <c:v>293.08805351991987</c:v>
              </c:pt>
              <c:pt idx="22">
                <c:v>306.00111978066423</c:v>
              </c:pt>
              <c:pt idx="23">
                <c:v>303.79766777795635</c:v>
              </c:pt>
              <c:pt idx="24">
                <c:v>289.26010243037354</c:v>
              </c:pt>
              <c:pt idx="25">
                <c:v>258.64631519372028</c:v>
              </c:pt>
              <c:pt idx="26">
                <c:v>240.56828691398027</c:v>
              </c:pt>
              <c:pt idx="27">
                <c:v>208.29724682274968</c:v>
              </c:pt>
              <c:pt idx="28">
                <c:v>191.22555740199618</c:v>
              </c:pt>
              <c:pt idx="29">
                <c:v>203.50160534781367</c:v>
              </c:pt>
            </c:numLit>
          </c:val>
          <c:extLst>
            <c:ext xmlns:c16="http://schemas.microsoft.com/office/drawing/2014/chart" uri="{C3380CC4-5D6E-409C-BE32-E72D297353CC}">
              <c16:uniqueId val="{00000002-9112-4025-86ED-B32472642898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-0.24907029011149007</c:v>
              </c:pt>
              <c:pt idx="1">
                <c:v>0.10223143209441332</c:v>
              </c:pt>
              <c:pt idx="2">
                <c:v>7.4859225975387744E-3</c:v>
              </c:pt>
              <c:pt idx="3">
                <c:v>0.56893304356003682</c:v>
              </c:pt>
              <c:pt idx="4">
                <c:v>0.71212028533398097</c:v>
              </c:pt>
              <c:pt idx="5">
                <c:v>1.5469637088984882</c:v>
              </c:pt>
              <c:pt idx="6">
                <c:v>2.8968836399554903</c:v>
              </c:pt>
              <c:pt idx="7">
                <c:v>5.0071068395767497</c:v>
              </c:pt>
              <c:pt idx="8">
                <c:v>5.4141710890206696</c:v>
              </c:pt>
              <c:pt idx="9">
                <c:v>7.367716856643483</c:v>
              </c:pt>
              <c:pt idx="10">
                <c:v>3.9116717599531512</c:v>
              </c:pt>
              <c:pt idx="11">
                <c:v>6.5067061503020795</c:v>
              </c:pt>
              <c:pt idx="12">
                <c:v>4.2719187875034095</c:v>
              </c:pt>
              <c:pt idx="13">
                <c:v>4.9398924289718025</c:v>
              </c:pt>
              <c:pt idx="14">
                <c:v>2.270056802806721</c:v>
              </c:pt>
              <c:pt idx="15">
                <c:v>3.0440504280491609</c:v>
              </c:pt>
              <c:pt idx="16">
                <c:v>7.0132556003485433</c:v>
              </c:pt>
              <c:pt idx="17">
                <c:v>12.821389066728273</c:v>
              </c:pt>
              <c:pt idx="18">
                <c:v>12.147039128905135</c:v>
              </c:pt>
              <c:pt idx="19">
                <c:v>18.749917447184941</c:v>
              </c:pt>
              <c:pt idx="20">
                <c:v>19.134813864302828</c:v>
              </c:pt>
              <c:pt idx="21">
                <c:v>16.883744111101521</c:v>
              </c:pt>
              <c:pt idx="22">
                <c:v>17.246633076375645</c:v>
              </c:pt>
              <c:pt idx="23">
                <c:v>16.203837954246069</c:v>
              </c:pt>
              <c:pt idx="24">
                <c:v>17.079989748428659</c:v>
              </c:pt>
              <c:pt idx="25">
                <c:v>16.238293038095549</c:v>
              </c:pt>
              <c:pt idx="26">
                <c:v>14.442903928047883</c:v>
              </c:pt>
              <c:pt idx="27">
                <c:v>14.547163056960528</c:v>
              </c:pt>
              <c:pt idx="28">
                <c:v>12.109582299643023</c:v>
              </c:pt>
              <c:pt idx="29">
                <c:v>10.256234009970228</c:v>
              </c:pt>
            </c:numLit>
          </c:val>
          <c:extLst>
            <c:ext xmlns:c16="http://schemas.microsoft.com/office/drawing/2014/chart" uri="{C3380CC4-5D6E-409C-BE32-E72D297353CC}">
              <c16:uniqueId val="{00000003-9112-4025-86ED-B32472642898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8.1183273766462553E-4</c:v>
              </c:pt>
              <c:pt idx="1">
                <c:v>8.5528873015829391E-4</c:v>
              </c:pt>
              <c:pt idx="2">
                <c:v>-1.0581847130514759</c:v>
              </c:pt>
              <c:pt idx="3">
                <c:v>-1.0017497098791577</c:v>
              </c:pt>
              <c:pt idx="4">
                <c:v>-0.94320347617111922</c:v>
              </c:pt>
              <c:pt idx="5">
                <c:v>-0.89056600436540156</c:v>
              </c:pt>
              <c:pt idx="6">
                <c:v>-0.84077895774555533</c:v>
              </c:pt>
              <c:pt idx="7">
                <c:v>-0.79596257661968162</c:v>
              </c:pt>
              <c:pt idx="8">
                <c:v>-0.74926433533701742</c:v>
              </c:pt>
              <c:pt idx="9">
                <c:v>4.3840641794383792</c:v>
              </c:pt>
              <c:pt idx="10">
                <c:v>4.1398460979127556</c:v>
              </c:pt>
              <c:pt idx="11">
                <c:v>18.791485074225449</c:v>
              </c:pt>
              <c:pt idx="12">
                <c:v>21.085890013885191</c:v>
              </c:pt>
              <c:pt idx="13">
                <c:v>20.25568002813003</c:v>
              </c:pt>
              <c:pt idx="14">
                <c:v>19.564502253218905</c:v>
              </c:pt>
              <c:pt idx="15">
                <c:v>25.633544702234218</c:v>
              </c:pt>
              <c:pt idx="16">
                <c:v>21.438822380153766</c:v>
              </c:pt>
              <c:pt idx="17">
                <c:v>15.868880912045057</c:v>
              </c:pt>
              <c:pt idx="18">
                <c:v>17.3800901144389</c:v>
              </c:pt>
              <c:pt idx="19">
                <c:v>3.0278813874232924</c:v>
              </c:pt>
              <c:pt idx="20">
                <c:v>-2.6482987840977046</c:v>
              </c:pt>
              <c:pt idx="21">
                <c:v>0.66310278771135245</c:v>
              </c:pt>
              <c:pt idx="22">
                <c:v>-3.5914310939109271</c:v>
              </c:pt>
              <c:pt idx="23">
                <c:v>-7.0534508771000048</c:v>
              </c:pt>
              <c:pt idx="24">
                <c:v>-7.4753857312806531</c:v>
              </c:pt>
              <c:pt idx="25">
                <c:v>-7.2423123798030815</c:v>
              </c:pt>
              <c:pt idx="26">
                <c:v>-3.9274623376423392</c:v>
              </c:pt>
              <c:pt idx="27">
                <c:v>-4.1611005102151069</c:v>
              </c:pt>
              <c:pt idx="28">
                <c:v>-0.12003619914932528</c:v>
              </c:pt>
              <c:pt idx="29">
                <c:v>0.93838956040457333</c:v>
              </c:pt>
            </c:numLit>
          </c:val>
          <c:extLst>
            <c:ext xmlns:c16="http://schemas.microsoft.com/office/drawing/2014/chart" uri="{C3380CC4-5D6E-409C-BE32-E72D297353CC}">
              <c16:uniqueId val="{00000004-9112-4025-86ED-B32472642898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3.530382800999998E-3</c:v>
              </c:pt>
              <c:pt idx="1">
                <c:v>3.5343076799999981E-3</c:v>
              </c:pt>
              <c:pt idx="2">
                <c:v>6.4773452800449718</c:v>
              </c:pt>
              <c:pt idx="3">
                <c:v>2.7599643690439954</c:v>
              </c:pt>
              <c:pt idx="4">
                <c:v>3.5520906904999983E-2</c:v>
              </c:pt>
              <c:pt idx="5">
                <c:v>-4.304799570734005</c:v>
              </c:pt>
              <c:pt idx="6">
                <c:v>0.60445941511400747</c:v>
              </c:pt>
              <c:pt idx="7">
                <c:v>6.3507175709999978E-3</c:v>
              </c:pt>
              <c:pt idx="8">
                <c:v>4.7644648314000004E-2</c:v>
              </c:pt>
              <c:pt idx="9">
                <c:v>1.8347542615999995E-2</c:v>
              </c:pt>
              <c:pt idx="10">
                <c:v>1.0209615721909999</c:v>
              </c:pt>
              <c:pt idx="11">
                <c:v>-0.71329789357498896</c:v>
              </c:pt>
              <c:pt idx="12">
                <c:v>2.3255184500000081E-3</c:v>
              </c:pt>
              <c:pt idx="13">
                <c:v>3.3497882752310026</c:v>
              </c:pt>
              <c:pt idx="14">
                <c:v>2.8393467882800016</c:v>
              </c:pt>
              <c:pt idx="15">
                <c:v>-1.1041470251749996</c:v>
              </c:pt>
              <c:pt idx="16">
                <c:v>3.5411579860000018E-3</c:v>
              </c:pt>
              <c:pt idx="17">
                <c:v>7.5905009109399995</c:v>
              </c:pt>
              <c:pt idx="18">
                <c:v>4.7963380157810018</c:v>
              </c:pt>
              <c:pt idx="19">
                <c:v>-0.38320616472599767</c:v>
              </c:pt>
              <c:pt idx="20">
                <c:v>-0.49430794234999897</c:v>
              </c:pt>
              <c:pt idx="21">
                <c:v>-0.43618393747600592</c:v>
              </c:pt>
              <c:pt idx="22">
                <c:v>0.11706702484299747</c:v>
              </c:pt>
              <c:pt idx="23">
                <c:v>1.6322984619993264E-2</c:v>
              </c:pt>
              <c:pt idx="24">
                <c:v>4.9487891300001863E-3</c:v>
              </c:pt>
              <c:pt idx="25">
                <c:v>-9.0539773378999211E-2</c:v>
              </c:pt>
              <c:pt idx="26">
                <c:v>-2.5683403070000055E-2</c:v>
              </c:pt>
              <c:pt idx="27">
                <c:v>0.31946497456500023</c:v>
              </c:pt>
              <c:pt idx="28">
                <c:v>5.4159652799000035E-2</c:v>
              </c:pt>
              <c:pt idx="29">
                <c:v>0.90816870248399439</c:v>
              </c:pt>
            </c:numLit>
          </c:val>
          <c:extLst>
            <c:ext xmlns:c16="http://schemas.microsoft.com/office/drawing/2014/chart" uri="{C3380CC4-5D6E-409C-BE32-E72D297353CC}">
              <c16:uniqueId val="{00000005-9112-4025-86ED-B32472642898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5.6462984421574163</c:v>
              </c:pt>
              <c:pt idx="1">
                <c:v>2.0734162491860176E-5</c:v>
              </c:pt>
              <c:pt idx="2">
                <c:v>7.4182831374021678E-6</c:v>
              </c:pt>
              <c:pt idx="3">
                <c:v>1.6720453628011687E-6</c:v>
              </c:pt>
              <c:pt idx="4">
                <c:v>-0.86264652122331498</c:v>
              </c:pt>
              <c:pt idx="5">
                <c:v>1.7585958220494851</c:v>
              </c:pt>
              <c:pt idx="6">
                <c:v>0.27538921077198886</c:v>
              </c:pt>
              <c:pt idx="7">
                <c:v>-0.25121149073081739</c:v>
              </c:pt>
              <c:pt idx="8">
                <c:v>-2.2129565865157268</c:v>
              </c:pt>
              <c:pt idx="9">
                <c:v>0.27295814909863947</c:v>
              </c:pt>
              <c:pt idx="10">
                <c:v>1.124794270699243E-6</c:v>
              </c:pt>
              <c:pt idx="11">
                <c:v>5.0264068227187653E-3</c:v>
              </c:pt>
              <c:pt idx="12">
                <c:v>-1.3454077944908505</c:v>
              </c:pt>
              <c:pt idx="13">
                <c:v>1.5535633747995734E-6</c:v>
              </c:pt>
              <c:pt idx="14">
                <c:v>7.5983927793260549E-7</c:v>
              </c:pt>
              <c:pt idx="15">
                <c:v>-0.83854364920790825</c:v>
              </c:pt>
              <c:pt idx="16">
                <c:v>-0.81954595439920142</c:v>
              </c:pt>
              <c:pt idx="17">
                <c:v>-5.93143371680147E-7</c:v>
              </c:pt>
              <c:pt idx="18">
                <c:v>-2.6232075004726772E-7</c:v>
              </c:pt>
              <c:pt idx="19">
                <c:v>-1.0543468332233159E-7</c:v>
              </c:pt>
              <c:pt idx="20">
                <c:v>7.9722646236571508E-7</c:v>
              </c:pt>
              <c:pt idx="21">
                <c:v>4.7580087743049768E-7</c:v>
              </c:pt>
              <c:pt idx="22">
                <c:v>5.1027172625017128E-8</c:v>
              </c:pt>
              <c:pt idx="23">
                <c:v>3.1685158606948907E-7</c:v>
              </c:pt>
              <c:pt idx="24">
                <c:v>3.9663116209861114E-5</c:v>
              </c:pt>
              <c:pt idx="25">
                <c:v>1.4329488935750403E-7</c:v>
              </c:pt>
              <c:pt idx="26">
                <c:v>1.6173668282631214E-7</c:v>
              </c:pt>
              <c:pt idx="27">
                <c:v>5.2921220176620337E-8</c:v>
              </c:pt>
              <c:pt idx="28">
                <c:v>2.459113130263395E-7</c:v>
              </c:pt>
              <c:pt idx="29">
                <c:v>1.96013411320117E-7</c:v>
              </c:pt>
            </c:numLit>
          </c:val>
          <c:extLst>
            <c:ext xmlns:c16="http://schemas.microsoft.com/office/drawing/2014/chart" uri="{C3380CC4-5D6E-409C-BE32-E72D297353CC}">
              <c16:uniqueId val="{00000006-9112-4025-86ED-B32472642898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2.8240714830000013E-2</c:v>
              </c:pt>
              <c:pt idx="1">
                <c:v>2.8820900914999947E-2</c:v>
              </c:pt>
              <c:pt idx="2">
                <c:v>4.4061253960000046E-2</c:v>
              </c:pt>
              <c:pt idx="3">
                <c:v>-7.4178522250000212E-3</c:v>
              </c:pt>
              <c:pt idx="4">
                <c:v>-2.5459857680000253E-3</c:v>
              </c:pt>
              <c:pt idx="5">
                <c:v>-5.3791383580000046E-2</c:v>
              </c:pt>
              <c:pt idx="6">
                <c:v>-0.11418491318500001</c:v>
              </c:pt>
              <c:pt idx="7">
                <c:v>-0.15662754292999997</c:v>
              </c:pt>
              <c:pt idx="8">
                <c:v>-0.55921420230599983</c:v>
              </c:pt>
              <c:pt idx="9">
                <c:v>-0.42786190159400006</c:v>
              </c:pt>
              <c:pt idx="10">
                <c:v>-0.50862097088000002</c:v>
              </c:pt>
              <c:pt idx="11">
                <c:v>-0.23221638290700003</c:v>
              </c:pt>
              <c:pt idx="12">
                <c:v>-0.30815038261499983</c:v>
              </c:pt>
              <c:pt idx="13">
                <c:v>-0.38463492928600007</c:v>
              </c:pt>
              <c:pt idx="14">
                <c:v>-0.44983454869999995</c:v>
              </c:pt>
              <c:pt idx="15">
                <c:v>-0.22294988650000008</c:v>
              </c:pt>
              <c:pt idx="16">
                <c:v>-0.33336168699999996</c:v>
              </c:pt>
              <c:pt idx="17">
                <c:v>-0.12889584790000003</c:v>
              </c:pt>
              <c:pt idx="18">
                <c:v>-0.11540996059999997</c:v>
              </c:pt>
              <c:pt idx="19">
                <c:v>-0.24960602919999997</c:v>
              </c:pt>
              <c:pt idx="20">
                <c:v>-0.27995255239999994</c:v>
              </c:pt>
              <c:pt idx="21">
                <c:v>-0.16015242470000002</c:v>
              </c:pt>
              <c:pt idx="22">
                <c:v>-0.17746843840000004</c:v>
              </c:pt>
              <c:pt idx="23">
                <c:v>-0.20154431299999989</c:v>
              </c:pt>
              <c:pt idx="24">
                <c:v>-0.18336357130000003</c:v>
              </c:pt>
              <c:pt idx="25">
                <c:v>-5.5023823500000041E-2</c:v>
              </c:pt>
              <c:pt idx="26">
                <c:v>-1.5993285099999949E-2</c:v>
              </c:pt>
              <c:pt idx="27">
                <c:v>-0.11537208120000003</c:v>
              </c:pt>
              <c:pt idx="28">
                <c:v>-0.21479096100000006</c:v>
              </c:pt>
              <c:pt idx="29">
                <c:v>-2.383093155999999E-2</c:v>
              </c:pt>
            </c:numLit>
          </c:val>
          <c:extLst>
            <c:ext xmlns:c16="http://schemas.microsoft.com/office/drawing/2014/chart" uri="{C3380CC4-5D6E-409C-BE32-E72D297353CC}">
              <c16:uniqueId val="{00000007-9112-4025-86ED-B32472642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991936"/>
        <c:axId val="212001920"/>
      </c:barChart>
      <c:catAx>
        <c:axId val="21199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2001920"/>
        <c:crosses val="autoZero"/>
        <c:auto val="1"/>
        <c:lblAlgn val="ctr"/>
        <c:lblOffset val="100"/>
        <c:noMultiLvlLbl val="0"/>
      </c:catAx>
      <c:valAx>
        <c:axId val="212001920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199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2.0751934706316417</c:v>
              </c:pt>
              <c:pt idx="1">
                <c:v>1.9541304132923392</c:v>
              </c:pt>
              <c:pt idx="2">
                <c:v>7.1540309603818741E-2</c:v>
              </c:pt>
              <c:pt idx="3">
                <c:v>-4.1843996612699925</c:v>
              </c:pt>
              <c:pt idx="4">
                <c:v>-9.4497054310363069</c:v>
              </c:pt>
              <c:pt idx="5">
                <c:v>-11.430588998266671</c:v>
              </c:pt>
              <c:pt idx="6">
                <c:v>-10.418206648352339</c:v>
              </c:pt>
              <c:pt idx="7">
                <c:v>-20.048768016536883</c:v>
              </c:pt>
              <c:pt idx="8">
                <c:v>-21.753939330758953</c:v>
              </c:pt>
              <c:pt idx="9">
                <c:v>31.597909741210856</c:v>
              </c:pt>
              <c:pt idx="10">
                <c:v>31.633169707848879</c:v>
              </c:pt>
              <c:pt idx="11">
                <c:v>70.25720706978268</c:v>
              </c:pt>
              <c:pt idx="12">
                <c:v>67.752774571314831</c:v>
              </c:pt>
              <c:pt idx="13">
                <c:v>77.31036673200083</c:v>
              </c:pt>
              <c:pt idx="14">
                <c:v>42.014605977358087</c:v>
              </c:pt>
              <c:pt idx="15">
                <c:v>60.369557561353304</c:v>
              </c:pt>
              <c:pt idx="16">
                <c:v>2.7822252631658557</c:v>
              </c:pt>
              <c:pt idx="17">
                <c:v>-41.408867439497953</c:v>
              </c:pt>
              <c:pt idx="18">
                <c:v>-13.99408975336155</c:v>
              </c:pt>
              <c:pt idx="19">
                <c:v>-87.851098407892096</c:v>
              </c:pt>
              <c:pt idx="20">
                <c:v>-101.2645881181511</c:v>
              </c:pt>
              <c:pt idx="21">
                <c:v>-89.087349389582414</c:v>
              </c:pt>
              <c:pt idx="22">
                <c:v>-89.61908222541615</c:v>
              </c:pt>
              <c:pt idx="23">
                <c:v>-93.474263815936411</c:v>
              </c:pt>
              <c:pt idx="24">
                <c:v>-97.050021414989715</c:v>
              </c:pt>
              <c:pt idx="25">
                <c:v>-90.054021893507525</c:v>
              </c:pt>
              <c:pt idx="26">
                <c:v>-75.743771432340282</c:v>
              </c:pt>
              <c:pt idx="27">
                <c:v>-79.483216481897671</c:v>
              </c:pt>
              <c:pt idx="28">
                <c:v>-66.379156023754376</c:v>
              </c:pt>
              <c:pt idx="29">
                <c:v>-59.316132301054267</c:v>
              </c:pt>
            </c:numLit>
          </c:val>
          <c:extLst>
            <c:ext xmlns:c16="http://schemas.microsoft.com/office/drawing/2014/chart" uri="{C3380CC4-5D6E-409C-BE32-E72D297353CC}">
              <c16:uniqueId val="{00000000-64CA-4D5E-914B-FB04FA024D65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2.2023113899347955</c:v>
              </c:pt>
              <c:pt idx="1">
                <c:v>2.0795485492320438</c:v>
              </c:pt>
              <c:pt idx="2">
                <c:v>1.8788229601680611</c:v>
              </c:pt>
              <c:pt idx="3">
                <c:v>0.45562626591679134</c:v>
              </c:pt>
              <c:pt idx="4">
                <c:v>-0.55342019097986395</c:v>
              </c:pt>
              <c:pt idx="5">
                <c:v>-3.8865259936603564</c:v>
              </c:pt>
              <c:pt idx="6">
                <c:v>-3.9627311104480683</c:v>
              </c:pt>
              <c:pt idx="7">
                <c:v>-6.2773031626584697</c:v>
              </c:pt>
              <c:pt idx="8">
                <c:v>4.4398466053460055</c:v>
              </c:pt>
              <c:pt idx="9">
                <c:v>6.0502005197811286</c:v>
              </c:pt>
              <c:pt idx="10">
                <c:v>4.6053635831880229</c:v>
              </c:pt>
              <c:pt idx="11">
                <c:v>10.350445775003095</c:v>
              </c:pt>
              <c:pt idx="12">
                <c:v>11.017424573322216</c:v>
              </c:pt>
              <c:pt idx="13">
                <c:v>11.059434642018573</c:v>
              </c:pt>
              <c:pt idx="14">
                <c:v>3.4490831617036974</c:v>
              </c:pt>
              <c:pt idx="15">
                <c:v>7.1815532349664863</c:v>
              </c:pt>
              <c:pt idx="16">
                <c:v>-6.9203339291321981</c:v>
              </c:pt>
              <c:pt idx="17">
                <c:v>-10.974949288373864</c:v>
              </c:pt>
              <c:pt idx="18">
                <c:v>-2.6558821278554205</c:v>
              </c:pt>
              <c:pt idx="19">
                <c:v>-32.410214596378978</c:v>
              </c:pt>
              <c:pt idx="20">
                <c:v>-36.034449197605909</c:v>
              </c:pt>
              <c:pt idx="21">
                <c:v>-32.038355600868726</c:v>
              </c:pt>
              <c:pt idx="22">
                <c:v>-32.380140980961585</c:v>
              </c:pt>
              <c:pt idx="23">
                <c:v>-33.481432932044584</c:v>
              </c:pt>
              <c:pt idx="24">
                <c:v>-33.845923071985339</c:v>
              </c:pt>
              <c:pt idx="25">
                <c:v>-31.612950439559484</c:v>
              </c:pt>
              <c:pt idx="26">
                <c:v>-26.824942421912624</c:v>
              </c:pt>
              <c:pt idx="27">
                <c:v>-27.480155068471277</c:v>
              </c:pt>
              <c:pt idx="28">
                <c:v>-22.585518472107481</c:v>
              </c:pt>
              <c:pt idx="29">
                <c:v>-20.382341190886962</c:v>
              </c:pt>
            </c:numLit>
          </c:val>
          <c:extLst>
            <c:ext xmlns:c16="http://schemas.microsoft.com/office/drawing/2014/chart" uri="{C3380CC4-5D6E-409C-BE32-E72D297353CC}">
              <c16:uniqueId val="{00000001-64CA-4D5E-914B-FB04FA024D65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0.23470403978126342</c:v>
              </c:pt>
              <c:pt idx="1">
                <c:v>1.2820887881307499</c:v>
              </c:pt>
              <c:pt idx="2">
                <c:v>5.2697914399686852</c:v>
              </c:pt>
              <c:pt idx="3">
                <c:v>6.5710393321696756</c:v>
              </c:pt>
              <c:pt idx="4">
                <c:v>8.2318124135604194</c:v>
              </c:pt>
              <c:pt idx="5">
                <c:v>-3.78818017984986</c:v>
              </c:pt>
              <c:pt idx="6">
                <c:v>-6.6779416715194202</c:v>
              </c:pt>
              <c:pt idx="7">
                <c:v>-4.7548106714898495</c:v>
              </c:pt>
              <c:pt idx="8">
                <c:v>65.145357451639484</c:v>
              </c:pt>
              <c:pt idx="9">
                <c:v>60.79262763935094</c:v>
              </c:pt>
              <c:pt idx="10">
                <c:v>25.624779758551085</c:v>
              </c:pt>
              <c:pt idx="11">
                <c:v>34.736114665859532</c:v>
              </c:pt>
              <c:pt idx="12">
                <c:v>44.466615532780224</c:v>
              </c:pt>
              <c:pt idx="13">
                <c:v>61.36278289396023</c:v>
              </c:pt>
              <c:pt idx="14">
                <c:v>14.218770433540385</c:v>
              </c:pt>
              <c:pt idx="15">
                <c:v>126.65862569605019</c:v>
              </c:pt>
              <c:pt idx="16">
                <c:v>172.50429189879969</c:v>
              </c:pt>
              <c:pt idx="17">
                <c:v>191.71496495828978</c:v>
              </c:pt>
              <c:pt idx="18">
                <c:v>180.50940752153019</c:v>
              </c:pt>
              <c:pt idx="19">
                <c:v>261.98336667429953</c:v>
              </c:pt>
              <c:pt idx="20">
                <c:v>287.23298016445983</c:v>
              </c:pt>
              <c:pt idx="21">
                <c:v>292.99481386604009</c:v>
              </c:pt>
              <c:pt idx="22">
                <c:v>305.93435229506008</c:v>
              </c:pt>
              <c:pt idx="23">
                <c:v>303.76139595447989</c:v>
              </c:pt>
              <c:pt idx="24">
                <c:v>289.12204133762975</c:v>
              </c:pt>
              <c:pt idx="25">
                <c:v>258.51939856239028</c:v>
              </c:pt>
              <c:pt idx="26">
                <c:v>240.54526520413037</c:v>
              </c:pt>
              <c:pt idx="27">
                <c:v>208.24613298043982</c:v>
              </c:pt>
              <c:pt idx="28">
                <c:v>191.11482383485009</c:v>
              </c:pt>
              <c:pt idx="29">
                <c:v>203.51494825748</c:v>
              </c:pt>
            </c:numLit>
          </c:val>
          <c:extLst>
            <c:ext xmlns:c16="http://schemas.microsoft.com/office/drawing/2014/chart" uri="{C3380CC4-5D6E-409C-BE32-E72D297353CC}">
              <c16:uniqueId val="{00000002-64CA-4D5E-914B-FB04FA024D65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-0.24947297778419397</c:v>
              </c:pt>
              <c:pt idx="1">
                <c:v>0.10909375929929865</c:v>
              </c:pt>
              <c:pt idx="2">
                <c:v>2.7294527656067658E-3</c:v>
              </c:pt>
              <c:pt idx="3">
                <c:v>0.55375907772497612</c:v>
              </c:pt>
              <c:pt idx="4">
                <c:v>0.69565639614882002</c:v>
              </c:pt>
              <c:pt idx="5">
                <c:v>1.5295935634376292</c:v>
              </c:pt>
              <c:pt idx="6">
                <c:v>2.8741111060287494</c:v>
              </c:pt>
              <c:pt idx="7">
                <c:v>4.9686154629180237</c:v>
              </c:pt>
              <c:pt idx="8">
                <c:v>5.4055103427472204</c:v>
              </c:pt>
              <c:pt idx="9">
                <c:v>6.9141655862239304</c:v>
              </c:pt>
              <c:pt idx="10">
                <c:v>3.7114145539545689</c:v>
              </c:pt>
              <c:pt idx="11">
                <c:v>2.827673777552036</c:v>
              </c:pt>
              <c:pt idx="12">
                <c:v>4.96503710661284</c:v>
              </c:pt>
              <c:pt idx="13">
                <c:v>4.185517043616187</c:v>
              </c:pt>
              <c:pt idx="14">
                <c:v>3.5681090413318088</c:v>
              </c:pt>
              <c:pt idx="15">
                <c:v>2.9069761203900839</c:v>
              </c:pt>
              <c:pt idx="16">
                <c:v>6.8766842577762191</c:v>
              </c:pt>
              <c:pt idx="17">
                <c:v>12.768258864223071</c:v>
              </c:pt>
              <c:pt idx="18">
                <c:v>12.104028814395008</c:v>
              </c:pt>
              <c:pt idx="19">
                <c:v>18.709871636217997</c:v>
              </c:pt>
              <c:pt idx="20">
                <c:v>19.13199522625024</c:v>
              </c:pt>
              <c:pt idx="21">
                <c:v>16.862174853232034</c:v>
              </c:pt>
              <c:pt idx="22">
                <c:v>17.229432212716972</c:v>
              </c:pt>
              <c:pt idx="23">
                <c:v>16.191134341526947</c:v>
              </c:pt>
              <c:pt idx="24">
                <c:v>17.059724305667032</c:v>
              </c:pt>
              <c:pt idx="25">
                <c:v>16.227389530664823</c:v>
              </c:pt>
              <c:pt idx="26">
                <c:v>14.436454483084901</c:v>
              </c:pt>
              <c:pt idx="27">
                <c:v>14.534905616008189</c:v>
              </c:pt>
              <c:pt idx="28">
                <c:v>12.085313363235855</c:v>
              </c:pt>
              <c:pt idx="29">
                <c:v>10.2493131843421</c:v>
              </c:pt>
            </c:numLit>
          </c:val>
          <c:extLst>
            <c:ext xmlns:c16="http://schemas.microsoft.com/office/drawing/2014/chart" uri="{C3380CC4-5D6E-409C-BE32-E72D297353CC}">
              <c16:uniqueId val="{00000003-64CA-4D5E-914B-FB04FA024D65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-2.1129804941608247E-3</c:v>
              </c:pt>
              <c:pt idx="1">
                <c:v>-2.1955875817524012E-3</c:v>
              </c:pt>
              <c:pt idx="2">
                <c:v>-1.0612258805492774</c:v>
              </c:pt>
              <c:pt idx="3">
                <c:v>-1.0050633871477841</c:v>
              </c:pt>
              <c:pt idx="4">
                <c:v>-0.94658510220617953</c:v>
              </c:pt>
              <c:pt idx="5">
                <c:v>-0.89406006114422354</c:v>
              </c:pt>
              <c:pt idx="6">
                <c:v>-0.84472266588765677</c:v>
              </c:pt>
              <c:pt idx="7">
                <c:v>-0.80000300307887651</c:v>
              </c:pt>
              <c:pt idx="8">
                <c:v>-0.75354805054963903</c:v>
              </c:pt>
              <c:pt idx="9">
                <c:v>4.3039034637766029</c:v>
              </c:pt>
              <c:pt idx="10">
                <c:v>4.0640687927480315</c:v>
              </c:pt>
              <c:pt idx="11">
                <c:v>15.268171819636834</c:v>
              </c:pt>
              <c:pt idx="12">
                <c:v>19.533435815722953</c:v>
              </c:pt>
              <c:pt idx="13">
                <c:v>19.315107682012325</c:v>
              </c:pt>
              <c:pt idx="14">
                <c:v>18.676321750482558</c:v>
              </c:pt>
              <c:pt idx="15">
                <c:v>25.680984546941147</c:v>
              </c:pt>
              <c:pt idx="16">
                <c:v>21.546716137259267</c:v>
              </c:pt>
              <c:pt idx="17">
                <c:v>15.94357543218581</c:v>
              </c:pt>
              <c:pt idx="18">
                <c:v>17.437713611314734</c:v>
              </c:pt>
              <c:pt idx="19">
                <c:v>3.1255909343834389</c:v>
              </c:pt>
              <c:pt idx="20">
                <c:v>-2.6187111238696446</c:v>
              </c:pt>
              <c:pt idx="21">
                <c:v>0.71380953357501653</c:v>
              </c:pt>
              <c:pt idx="22">
                <c:v>-3.5833764622406079</c:v>
              </c:pt>
              <c:pt idx="23">
                <c:v>-7.0323770498976614</c:v>
              </c:pt>
              <c:pt idx="24">
                <c:v>-7.4363164077373654</c:v>
              </c:pt>
              <c:pt idx="25">
                <c:v>-7.188888204839003</c:v>
              </c:pt>
              <c:pt idx="26">
                <c:v>-3.892224963793069</c:v>
              </c:pt>
              <c:pt idx="27">
                <c:v>-4.1273349057210282</c:v>
              </c:pt>
              <c:pt idx="28">
                <c:v>-8.0196580394300554E-2</c:v>
              </c:pt>
              <c:pt idx="29">
                <c:v>0.96402061708087672</c:v>
              </c:pt>
            </c:numLit>
          </c:val>
          <c:extLst>
            <c:ext xmlns:c16="http://schemas.microsoft.com/office/drawing/2014/chart" uri="{C3380CC4-5D6E-409C-BE32-E72D297353CC}">
              <c16:uniqueId val="{00000004-64CA-4D5E-914B-FB04FA024D65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-9.5831814899999986E-3</c:v>
              </c:pt>
              <c:pt idx="1">
                <c:v>-9.5955827799999952E-3</c:v>
              </c:pt>
              <c:pt idx="2">
                <c:v>6.4673459693699726</c:v>
              </c:pt>
              <c:pt idx="3">
                <c:v>2.7418182835699945</c:v>
              </c:pt>
              <c:pt idx="4">
                <c:v>1.893518327999999E-2</c:v>
              </c:pt>
              <c:pt idx="5">
                <c:v>-4.2999913705300088</c:v>
              </c:pt>
              <c:pt idx="6">
                <c:v>0.5949566250400089</c:v>
              </c:pt>
              <c:pt idx="7">
                <c:v>-6.792582790000003E-3</c:v>
              </c:pt>
              <c:pt idx="8">
                <c:v>3.4548804820000008E-2</c:v>
              </c:pt>
              <c:pt idx="9">
                <c:v>5.0835732199999949E-3</c:v>
              </c:pt>
              <c:pt idx="10">
                <c:v>0.98205106838999989</c:v>
              </c:pt>
              <c:pt idx="11">
                <c:v>-12.946609783389999</c:v>
              </c:pt>
              <c:pt idx="12">
                <c:v>-9.0452308500000092E-3</c:v>
              </c:pt>
              <c:pt idx="13">
                <c:v>5.3271622471800022</c:v>
              </c:pt>
              <c:pt idx="14">
                <c:v>4.2238048920600004</c:v>
              </c:pt>
              <c:pt idx="15">
                <c:v>-1.1310056748000004</c:v>
              </c:pt>
              <c:pt idx="16">
                <c:v>-9.9305545400000025E-3</c:v>
              </c:pt>
              <c:pt idx="17">
                <c:v>7.5832305398999997</c:v>
              </c:pt>
              <c:pt idx="18">
                <c:v>4.7388928266200008</c:v>
              </c:pt>
              <c:pt idx="19">
                <c:v>-0.41439834645000673</c:v>
              </c:pt>
              <c:pt idx="20">
                <c:v>-0.4874575401200012</c:v>
              </c:pt>
              <c:pt idx="21">
                <c:v>-0.41086708458999865</c:v>
              </c:pt>
              <c:pt idx="22">
                <c:v>9.9698487049996842E-2</c:v>
              </c:pt>
              <c:pt idx="23">
                <c:v>6.359994499998578E-3</c:v>
              </c:pt>
              <c:pt idx="24">
                <c:v>-8.946346120001003E-3</c:v>
              </c:pt>
              <c:pt idx="25">
                <c:v>-0.10638362161999959</c:v>
              </c:pt>
              <c:pt idx="26">
                <c:v>-3.9933518425999903E-2</c:v>
              </c:pt>
              <c:pt idx="27">
                <c:v>0.30552170633999687</c:v>
              </c:pt>
              <c:pt idx="28">
                <c:v>4.0961873231000201E-2</c:v>
              </c:pt>
              <c:pt idx="29">
                <c:v>0.91139769494599676</c:v>
              </c:pt>
            </c:numLit>
          </c:val>
          <c:extLst>
            <c:ext xmlns:c16="http://schemas.microsoft.com/office/drawing/2014/chart" uri="{C3380CC4-5D6E-409C-BE32-E72D297353CC}">
              <c16:uniqueId val="{00000005-64CA-4D5E-914B-FB04FA024D65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-2.0056722704685086</c:v>
              </c:pt>
              <c:pt idx="1">
                <c:v>-2.2410262469105868E-5</c:v>
              </c:pt>
              <c:pt idx="2">
                <c:v>-8.6550101042890156E-6</c:v>
              </c:pt>
              <c:pt idx="3">
                <c:v>-4.8221094663797632E-6</c:v>
              </c:pt>
              <c:pt idx="4">
                <c:v>-0.87856551309707953</c:v>
              </c:pt>
              <c:pt idx="5">
                <c:v>1.7661426468013763</c:v>
              </c:pt>
              <c:pt idx="6">
                <c:v>0.26389111461473291</c:v>
              </c:pt>
              <c:pt idx="7">
                <c:v>-0.22632185546262207</c:v>
              </c:pt>
              <c:pt idx="8">
                <c:v>-2.2142744622210149</c:v>
              </c:pt>
              <c:pt idx="9">
                <c:v>0.27295036676723961</c:v>
              </c:pt>
              <c:pt idx="10">
                <c:v>-9.9839332355608652E-7</c:v>
              </c:pt>
              <c:pt idx="11">
                <c:v>5.4374950541452027E-3</c:v>
              </c:pt>
              <c:pt idx="12">
                <c:v>6.3344877365489882E-4</c:v>
              </c:pt>
              <c:pt idx="13">
                <c:v>-3.2152067054410816E-6</c:v>
              </c:pt>
              <c:pt idx="14">
                <c:v>-1.2026796719852743E-5</c:v>
              </c:pt>
              <c:pt idx="15">
                <c:v>-7.6585814364356006E-3</c:v>
              </c:pt>
              <c:pt idx="16">
                <c:v>-0.80833072298565778</c:v>
              </c:pt>
              <c:pt idx="17">
                <c:v>-1.069957971210399E-5</c:v>
              </c:pt>
              <c:pt idx="18">
                <c:v>-5.6534651926201426E-6</c:v>
              </c:pt>
              <c:pt idx="19">
                <c:v>-3.421632182226514E-6</c:v>
              </c:pt>
              <c:pt idx="20">
                <c:v>-1.6217085179315287E-6</c:v>
              </c:pt>
              <c:pt idx="21">
                <c:v>-2.6294827220749173E-6</c:v>
              </c:pt>
              <c:pt idx="22">
                <c:v>-8.357137929810675E-7</c:v>
              </c:pt>
              <c:pt idx="23">
                <c:v>-7.9889801372778699E-7</c:v>
              </c:pt>
              <c:pt idx="24">
                <c:v>-3.6461176231238094E-5</c:v>
              </c:pt>
              <c:pt idx="25">
                <c:v>-1.2997102537701167E-6</c:v>
              </c:pt>
              <c:pt idx="26">
                <c:v>-2.7871074837252924E-6</c:v>
              </c:pt>
              <c:pt idx="27">
                <c:v>-5.4029314903414736E-7</c:v>
              </c:pt>
              <c:pt idx="28">
                <c:v>-9.4914947383376136E-7</c:v>
              </c:pt>
              <c:pt idx="29">
                <c:v>-9.1148697848336535E-7</c:v>
              </c:pt>
            </c:numLit>
          </c:val>
          <c:extLst>
            <c:ext xmlns:c16="http://schemas.microsoft.com/office/drawing/2014/chart" uri="{C3380CC4-5D6E-409C-BE32-E72D297353CC}">
              <c16:uniqueId val="{00000006-64CA-4D5E-914B-FB04FA024D65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2.4263322736000015E-2</c:v>
              </c:pt>
              <c:pt idx="1">
                <c:v>2.5751134711999968E-2</c:v>
              </c:pt>
              <c:pt idx="2">
                <c:v>4.1387588403000053E-2</c:v>
              </c:pt>
              <c:pt idx="3">
                <c:v>-8.380834475000043E-3</c:v>
              </c:pt>
              <c:pt idx="4">
                <c:v>-3.5725171000000056E-3</c:v>
              </c:pt>
              <c:pt idx="5">
                <c:v>-5.4884264890000006E-2</c:v>
              </c:pt>
              <c:pt idx="6">
                <c:v>-0.11591136691000004</c:v>
              </c:pt>
              <c:pt idx="7">
                <c:v>-0.15791399683000001</c:v>
              </c:pt>
              <c:pt idx="8">
                <c:v>-0.56183342830600003</c:v>
              </c:pt>
              <c:pt idx="9">
                <c:v>-0.44105881359400012</c:v>
              </c:pt>
              <c:pt idx="10">
                <c:v>-0.4624302358800001</c:v>
              </c:pt>
              <c:pt idx="11">
                <c:v>-0.40000992290700005</c:v>
              </c:pt>
              <c:pt idx="12">
                <c:v>-0.44260538161499996</c:v>
              </c:pt>
              <c:pt idx="13">
                <c:v>-0.50319013928599998</c:v>
              </c:pt>
              <c:pt idx="14">
                <c:v>-0.43462151869999999</c:v>
              </c:pt>
              <c:pt idx="15">
                <c:v>-0.22577970750000004</c:v>
              </c:pt>
              <c:pt idx="16">
                <c:v>-0.33546332399999995</c:v>
              </c:pt>
              <c:pt idx="17">
                <c:v>-0.12918226790000004</c:v>
              </c:pt>
              <c:pt idx="18">
                <c:v>-0.11216117959999999</c:v>
              </c:pt>
              <c:pt idx="19">
                <c:v>-0.25119067420000007</c:v>
              </c:pt>
              <c:pt idx="20">
                <c:v>-0.28151264440000001</c:v>
              </c:pt>
              <c:pt idx="21">
                <c:v>-0.16069418249999995</c:v>
              </c:pt>
              <c:pt idx="22">
                <c:v>-0.17940764840000001</c:v>
              </c:pt>
              <c:pt idx="23">
                <c:v>-0.19973911500000005</c:v>
              </c:pt>
              <c:pt idx="24">
                <c:v>-0.1883641103</c:v>
              </c:pt>
              <c:pt idx="25">
                <c:v>-6.1812653500000064E-2</c:v>
              </c:pt>
              <c:pt idx="26">
                <c:v>-2.2738200499999972E-2</c:v>
              </c:pt>
              <c:pt idx="27">
                <c:v>-0.11655291619999997</c:v>
              </c:pt>
              <c:pt idx="28">
                <c:v>-0.21248556000000002</c:v>
              </c:pt>
              <c:pt idx="29">
                <c:v>-2.3296992319999987E-2</c:v>
              </c:pt>
            </c:numLit>
          </c:val>
          <c:extLst>
            <c:ext xmlns:c16="http://schemas.microsoft.com/office/drawing/2014/chart" uri="{C3380CC4-5D6E-409C-BE32-E72D297353CC}">
              <c16:uniqueId val="{00000007-64CA-4D5E-914B-FB04FA024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7110784"/>
        <c:axId val="212799488"/>
      </c:barChart>
      <c:catAx>
        <c:axId val="21711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2799488"/>
        <c:crosses val="autoZero"/>
        <c:auto val="1"/>
        <c:lblAlgn val="ctr"/>
        <c:lblOffset val="100"/>
        <c:noMultiLvlLbl val="0"/>
      </c:catAx>
      <c:valAx>
        <c:axId val="21279948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711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-2.0022658982124374E-2</c:v>
              </c:pt>
              <c:pt idx="1">
                <c:v>-2.2150044817296224E-2</c:v>
              </c:pt>
              <c:pt idx="2">
                <c:v>0.30324072485372966</c:v>
              </c:pt>
              <c:pt idx="3">
                <c:v>1.1386956032413167</c:v>
              </c:pt>
              <c:pt idx="4">
                <c:v>0.26879745237584984</c:v>
              </c:pt>
              <c:pt idx="5">
                <c:v>0.24398245223412118</c:v>
              </c:pt>
              <c:pt idx="6">
                <c:v>0.23034510213750536</c:v>
              </c:pt>
              <c:pt idx="7">
                <c:v>0.21720573850777214</c:v>
              </c:pt>
              <c:pt idx="8">
                <c:v>-0.29914863078167286</c:v>
              </c:pt>
              <c:pt idx="9">
                <c:v>9.5526215587892125</c:v>
              </c:pt>
              <c:pt idx="10">
                <c:v>9.0179335728669514</c:v>
              </c:pt>
              <c:pt idx="11">
                <c:v>123.59064192145559</c:v>
              </c:pt>
              <c:pt idx="12">
                <c:v>143.65361078970841</c:v>
              </c:pt>
              <c:pt idx="13">
                <c:v>157.03433068562947</c:v>
              </c:pt>
              <c:pt idx="14">
                <c:v>148.28544248225501</c:v>
              </c:pt>
              <c:pt idx="15">
                <c:v>153.15151723275528</c:v>
              </c:pt>
              <c:pt idx="16">
                <c:v>116.75670833323784</c:v>
              </c:pt>
              <c:pt idx="17">
                <c:v>57.488840679115015</c:v>
              </c:pt>
              <c:pt idx="18">
                <c:v>81.947787714154742</c:v>
              </c:pt>
              <c:pt idx="19">
                <c:v>4.6776197623096323</c:v>
              </c:pt>
              <c:pt idx="20">
                <c:v>-10.364628993310362</c:v>
              </c:pt>
              <c:pt idx="21">
                <c:v>-6.7264020062774534</c:v>
              </c:pt>
              <c:pt idx="22">
                <c:v>-10.374584594012845</c:v>
              </c:pt>
              <c:pt idx="23">
                <c:v>-11.57181905310938</c:v>
              </c:pt>
              <c:pt idx="24">
                <c:v>-11.929752567125092</c:v>
              </c:pt>
              <c:pt idx="25">
                <c:v>-11.265058168698374</c:v>
              </c:pt>
              <c:pt idx="26">
                <c:v>-2.8801234005185279</c:v>
              </c:pt>
              <c:pt idx="27">
                <c:v>-3.1284229677979738</c:v>
              </c:pt>
              <c:pt idx="28">
                <c:v>10.336157463813379</c:v>
              </c:pt>
              <c:pt idx="29">
                <c:v>9.7524787218085294</c:v>
              </c:pt>
            </c:numLit>
          </c:val>
          <c:extLst>
            <c:ext xmlns:c16="http://schemas.microsoft.com/office/drawing/2014/chart" uri="{C3380CC4-5D6E-409C-BE32-E72D297353CC}">
              <c16:uniqueId val="{00000000-363A-40D9-B972-6337C6BF58A0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-4.5546414536694361E-3</c:v>
              </c:pt>
              <c:pt idx="1">
                <c:v>-5.0386984845091076E-3</c:v>
              </c:pt>
              <c:pt idx="2">
                <c:v>5.4142774718866526E-2</c:v>
              </c:pt>
              <c:pt idx="3">
                <c:v>0.28596717330025001</c:v>
              </c:pt>
              <c:pt idx="4">
                <c:v>4.7691285241391768E-2</c:v>
              </c:pt>
              <c:pt idx="5">
                <c:v>4.3040196486650473E-2</c:v>
              </c:pt>
              <c:pt idx="6">
                <c:v>4.0646471550793706E-2</c:v>
              </c:pt>
              <c:pt idx="7">
                <c:v>3.8253504293642493E-2</c:v>
              </c:pt>
              <c:pt idx="8">
                <c:v>-8.1351399649086886E-2</c:v>
              </c:pt>
              <c:pt idx="9">
                <c:v>2.7115923325336411</c:v>
              </c:pt>
              <c:pt idx="10">
                <c:v>2.5599102130439917</c:v>
              </c:pt>
              <c:pt idx="11">
                <c:v>25.357983282651276</c:v>
              </c:pt>
              <c:pt idx="12">
                <c:v>31.82982958844525</c:v>
              </c:pt>
              <c:pt idx="13">
                <c:v>34.311930361909134</c:v>
              </c:pt>
              <c:pt idx="14">
                <c:v>32.400305144656471</c:v>
              </c:pt>
              <c:pt idx="15">
                <c:v>31.505735612330966</c:v>
              </c:pt>
              <c:pt idx="16">
                <c:v>21.851483131725445</c:v>
              </c:pt>
              <c:pt idx="17">
                <c:v>14.616493085442585</c:v>
              </c:pt>
              <c:pt idx="18">
                <c:v>22.817289170254298</c:v>
              </c:pt>
              <c:pt idx="19">
                <c:v>-3.4191609356867048E-2</c:v>
              </c:pt>
              <c:pt idx="20">
                <c:v>-4.4913675996511984</c:v>
              </c:pt>
              <c:pt idx="21">
                <c:v>-3.2902226715448819</c:v>
              </c:pt>
              <c:pt idx="22">
                <c:v>-4.9227048830068725</c:v>
              </c:pt>
              <c:pt idx="23">
                <c:v>-4.9239694639511526</c:v>
              </c:pt>
              <c:pt idx="24">
                <c:v>-5.0055278899910434</c:v>
              </c:pt>
              <c:pt idx="25">
                <c:v>-4.7266316658339349</c:v>
              </c:pt>
              <c:pt idx="26">
                <c:v>-1.90885009572591</c:v>
              </c:pt>
              <c:pt idx="27">
                <c:v>-1.8352766310795801</c:v>
              </c:pt>
              <c:pt idx="28">
                <c:v>3.0609592795031801</c:v>
              </c:pt>
              <c:pt idx="29">
                <c:v>2.8896938963481205</c:v>
              </c:pt>
            </c:numLit>
          </c:val>
          <c:extLst>
            <c:ext xmlns:c16="http://schemas.microsoft.com/office/drawing/2014/chart" uri="{C3380CC4-5D6E-409C-BE32-E72D297353CC}">
              <c16:uniqueId val="{00000001-363A-40D9-B972-6337C6BF58A0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-5.5750853939571243E-2</c:v>
              </c:pt>
              <c:pt idx="1">
                <c:v>-9.1473756191296616</c:v>
              </c:pt>
              <c:pt idx="2">
                <c:v>-0.38561334453993368</c:v>
              </c:pt>
              <c:pt idx="3">
                <c:v>-0.28697208970993415</c:v>
              </c:pt>
              <c:pt idx="4">
                <c:v>0.18506670001988823</c:v>
              </c:pt>
              <c:pt idx="5">
                <c:v>-0.84052739938988452</c:v>
              </c:pt>
              <c:pt idx="6">
                <c:v>-3.9582692199928715E-2</c:v>
              </c:pt>
              <c:pt idx="7">
                <c:v>-8.3841209920137771E-2</c:v>
              </c:pt>
              <c:pt idx="8">
                <c:v>3.1799438002053648E-3</c:v>
              </c:pt>
              <c:pt idx="9">
                <c:v>-0.81442164892018809</c:v>
              </c:pt>
              <c:pt idx="10">
                <c:v>2.7868985391696697</c:v>
              </c:pt>
              <c:pt idx="11">
                <c:v>8.2425136056701831</c:v>
              </c:pt>
              <c:pt idx="12">
                <c:v>7.6017119191599249</c:v>
              </c:pt>
              <c:pt idx="13">
                <c:v>11.650406781910078</c:v>
              </c:pt>
              <c:pt idx="14">
                <c:v>9.6005943660700268</c:v>
              </c:pt>
              <c:pt idx="15">
                <c:v>30.843370107140004</c:v>
              </c:pt>
              <c:pt idx="16">
                <c:v>72.235224482119975</c:v>
              </c:pt>
              <c:pt idx="17">
                <c:v>43.962932483919985</c:v>
              </c:pt>
              <c:pt idx="18">
                <c:v>25.497453940780019</c:v>
              </c:pt>
              <c:pt idx="19">
                <c:v>6.8411858389000599</c:v>
              </c:pt>
              <c:pt idx="20">
                <c:v>24.674928760049966</c:v>
              </c:pt>
              <c:pt idx="21">
                <c:v>20.121556032199976</c:v>
              </c:pt>
              <c:pt idx="22">
                <c:v>28.201847125</c:v>
              </c:pt>
              <c:pt idx="23">
                <c:v>16.469505000000026</c:v>
              </c:pt>
              <c:pt idx="24">
                <c:v>14.876581300000055</c:v>
              </c:pt>
              <c:pt idx="25">
                <c:v>12.475549999999998</c:v>
              </c:pt>
              <c:pt idx="26">
                <c:v>8.6361200000000053</c:v>
              </c:pt>
              <c:pt idx="27">
                <c:v>9.846176000000014</c:v>
              </c:pt>
              <c:pt idx="28">
                <c:v>2.5837910000000193</c:v>
              </c:pt>
              <c:pt idx="29">
                <c:v>5.9203059999999823</c:v>
              </c:pt>
            </c:numLit>
          </c:val>
          <c:extLst>
            <c:ext xmlns:c16="http://schemas.microsoft.com/office/drawing/2014/chart" uri="{C3380CC4-5D6E-409C-BE32-E72D297353CC}">
              <c16:uniqueId val="{00000002-363A-40D9-B972-6337C6BF58A0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-4.6368286994038499E-3</c:v>
              </c:pt>
              <c:pt idx="1">
                <c:v>-1.330148519938291</c:v>
              </c:pt>
              <c:pt idx="2">
                <c:v>-2.2238767278395244E-2</c:v>
              </c:pt>
              <c:pt idx="3">
                <c:v>8.0524725575060074E-2</c:v>
              </c:pt>
              <c:pt idx="4">
                <c:v>0.17690890621997823</c:v>
              </c:pt>
              <c:pt idx="5">
                <c:v>-0.14145908225310677</c:v>
              </c:pt>
              <c:pt idx="6">
                <c:v>0.62306269194863262</c:v>
              </c:pt>
              <c:pt idx="7">
                <c:v>0.35125677667247146</c:v>
              </c:pt>
              <c:pt idx="8">
                <c:v>-0.41195075305293472</c:v>
              </c:pt>
              <c:pt idx="9">
                <c:v>0.45767008513564633</c:v>
              </c:pt>
              <c:pt idx="10">
                <c:v>8.150674908944012</c:v>
              </c:pt>
              <c:pt idx="11">
                <c:v>7.000569071263925</c:v>
              </c:pt>
              <c:pt idx="12">
                <c:v>9.816385618619563</c:v>
              </c:pt>
              <c:pt idx="13">
                <c:v>8.932956725097057</c:v>
              </c:pt>
              <c:pt idx="14">
                <c:v>7.9880103533369891</c:v>
              </c:pt>
              <c:pt idx="15">
                <c:v>5.4168538059830098</c:v>
              </c:pt>
              <c:pt idx="16">
                <c:v>6.1672302613919925</c:v>
              </c:pt>
              <c:pt idx="17">
                <c:v>6.4394249237569596</c:v>
              </c:pt>
              <c:pt idx="18">
                <c:v>7.837076889111998</c:v>
              </c:pt>
              <c:pt idx="19">
                <c:v>2.7750231034000024</c:v>
              </c:pt>
              <c:pt idx="20">
                <c:v>2.0926330658309951</c:v>
              </c:pt>
              <c:pt idx="21">
                <c:v>1.8959323518450049</c:v>
              </c:pt>
              <c:pt idx="22">
                <c:v>1.5509658823099812</c:v>
              </c:pt>
              <c:pt idx="23">
                <c:v>0.8693049057299902</c:v>
              </c:pt>
              <c:pt idx="24">
                <c:v>1.5190772684800322</c:v>
              </c:pt>
              <c:pt idx="25">
                <c:v>1.3890082630500018</c:v>
              </c:pt>
              <c:pt idx="26">
                <c:v>1.183754181940003</c:v>
              </c:pt>
              <c:pt idx="27">
                <c:v>1.5138466469900038</c:v>
              </c:pt>
              <c:pt idx="28">
                <c:v>0.99675910531000511</c:v>
              </c:pt>
              <c:pt idx="29">
                <c:v>0.74836322288999213</c:v>
              </c:pt>
            </c:numLit>
          </c:val>
          <c:extLst>
            <c:ext xmlns:c16="http://schemas.microsoft.com/office/drawing/2014/chart" uri="{C3380CC4-5D6E-409C-BE32-E72D297353CC}">
              <c16:uniqueId val="{00000003-363A-40D9-B972-6337C6BF58A0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-9.5737218255198455E-4</c:v>
              </c:pt>
              <c:pt idx="1">
                <c:v>-9.6265971813993894E-4</c:v>
              </c:pt>
              <c:pt idx="2">
                <c:v>-1.1644912479657392E-3</c:v>
              </c:pt>
              <c:pt idx="3">
                <c:v>-1.1856918115749344E-3</c:v>
              </c:pt>
              <c:pt idx="4">
                <c:v>-1.2021691519459035E-3</c:v>
              </c:pt>
              <c:pt idx="5">
                <c:v>-1.2951626739483215E-3</c:v>
              </c:pt>
              <c:pt idx="6">
                <c:v>-1.2256342145204322E-3</c:v>
              </c:pt>
              <c:pt idx="7">
                <c:v>-1.2219591365726932E-3</c:v>
              </c:pt>
              <c:pt idx="8">
                <c:v>-1.3155401704713961E-3</c:v>
              </c:pt>
              <c:pt idx="9">
                <c:v>1.1031909005275473</c:v>
              </c:pt>
              <c:pt idx="10">
                <c:v>1.0417206611284868</c:v>
              </c:pt>
              <c:pt idx="11">
                <c:v>16.563645229395348</c:v>
              </c:pt>
              <c:pt idx="12">
                <c:v>19.50226359367322</c:v>
              </c:pt>
              <c:pt idx="13">
                <c:v>19.256589157376055</c:v>
              </c:pt>
              <c:pt idx="14">
                <c:v>18.183742507864864</c:v>
              </c:pt>
              <c:pt idx="15">
                <c:v>20.981959690117691</c:v>
              </c:pt>
              <c:pt idx="16">
                <c:v>11.134543304233972</c:v>
              </c:pt>
              <c:pt idx="17">
                <c:v>7.1609166233744759</c:v>
              </c:pt>
              <c:pt idx="18">
                <c:v>9.5762171710765358</c:v>
              </c:pt>
              <c:pt idx="19">
                <c:v>0.24550582020611955</c:v>
              </c:pt>
              <c:pt idx="20">
                <c:v>-4.6807109859319098</c:v>
              </c:pt>
              <c:pt idx="21">
                <c:v>-3.3716204685145499</c:v>
              </c:pt>
              <c:pt idx="22">
                <c:v>-5.6800617350175742</c:v>
              </c:pt>
              <c:pt idx="23">
                <c:v>-5.624627628149284</c:v>
              </c:pt>
              <c:pt idx="24">
                <c:v>-5.7701113761823706</c:v>
              </c:pt>
              <c:pt idx="25">
                <c:v>-5.44861558507111</c:v>
              </c:pt>
              <c:pt idx="26">
                <c:v>-2.5328088846718799</c:v>
              </c:pt>
              <c:pt idx="27">
                <c:v>-2.4005597003431376</c:v>
              </c:pt>
              <c:pt idx="28">
                <c:v>3.014587083145301</c:v>
              </c:pt>
              <c:pt idx="29">
                <c:v>2.8466003693948778</c:v>
              </c:pt>
            </c:numLit>
          </c:val>
          <c:extLst>
            <c:ext xmlns:c16="http://schemas.microsoft.com/office/drawing/2014/chart" uri="{C3380CC4-5D6E-409C-BE32-E72D297353CC}">
              <c16:uniqueId val="{00000004-363A-40D9-B972-6337C6BF58A0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-4.5643771699999999E-3</c:v>
              </c:pt>
              <c:pt idx="1">
                <c:v>-4.5657818400000015E-3</c:v>
              </c:pt>
              <c:pt idx="2">
                <c:v>-2.9404456329999995E-2</c:v>
              </c:pt>
              <c:pt idx="3">
                <c:v>-4.7302533100000007E-3</c:v>
              </c:pt>
              <c:pt idx="4">
                <c:v>-4.7379878999999998E-3</c:v>
              </c:pt>
              <c:pt idx="5">
                <c:v>-2.6493406802000123</c:v>
              </c:pt>
              <c:pt idx="6">
                <c:v>-4.6089470500000011E-3</c:v>
              </c:pt>
              <c:pt idx="7">
                <c:v>-4.6730762699999998E-3</c:v>
              </c:pt>
              <c:pt idx="8">
                <c:v>-4.6747113300000011E-3</c:v>
              </c:pt>
              <c:pt idx="9">
                <c:v>-4.7645700700000007E-3</c:v>
              </c:pt>
              <c:pt idx="10">
                <c:v>0.6058354750299999</c:v>
              </c:pt>
              <c:pt idx="11">
                <c:v>-14.908867671799999</c:v>
              </c:pt>
              <c:pt idx="12">
                <c:v>-4.74435337E-3</c:v>
              </c:pt>
              <c:pt idx="13">
                <c:v>-6.7968532850000152E-2</c:v>
              </c:pt>
              <c:pt idx="14">
                <c:v>-4.036994612E-2</c:v>
              </c:pt>
              <c:pt idx="15">
                <c:v>-0.10004299851999998</c:v>
              </c:pt>
              <c:pt idx="16">
                <c:v>-4.7521576499999999E-3</c:v>
              </c:pt>
              <c:pt idx="17">
                <c:v>1.5250107615699999</c:v>
              </c:pt>
              <c:pt idx="18">
                <c:v>0.37603524422000001</c:v>
              </c:pt>
              <c:pt idx="19">
                <c:v>-1.9658112500000158E-2</c:v>
              </c:pt>
              <c:pt idx="20">
                <c:v>-4.7353872400000014E-3</c:v>
              </c:pt>
              <c:pt idx="21">
                <c:v>-8.4712386399999673E-2</c:v>
              </c:pt>
              <c:pt idx="22">
                <c:v>0.1399274636400003</c:v>
              </c:pt>
              <c:pt idx="23">
                <c:v>3.4694951399998786E-2</c:v>
              </c:pt>
              <c:pt idx="24">
                <c:v>-4.6423608700000016E-3</c:v>
              </c:pt>
              <c:pt idx="25">
                <c:v>-4.8158898479999768E-2</c:v>
              </c:pt>
              <c:pt idx="26">
                <c:v>1.3654715644000004E-2</c:v>
              </c:pt>
              <c:pt idx="27">
                <c:v>-2.1280086669999143E-2</c:v>
              </c:pt>
              <c:pt idx="28">
                <c:v>-1.3775032023999989E-2</c:v>
              </c:pt>
              <c:pt idx="29">
                <c:v>0.91470051220000048</c:v>
              </c:pt>
            </c:numLit>
          </c:val>
          <c:extLst>
            <c:ext xmlns:c16="http://schemas.microsoft.com/office/drawing/2014/chart" uri="{C3380CC4-5D6E-409C-BE32-E72D297353CC}">
              <c16:uniqueId val="{00000005-363A-40D9-B972-6337C6BF58A0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-1.7215736050134068E-4</c:v>
              </c:pt>
              <c:pt idx="1">
                <c:v>-2.4010894160895605E-6</c:v>
              </c:pt>
              <c:pt idx="2">
                <c:v>-5.377312444567695E-7</c:v>
              </c:pt>
              <c:pt idx="3">
                <c:v>-4.4376379735072056E-7</c:v>
              </c:pt>
              <c:pt idx="4">
                <c:v>-8.784662911443657E-7</c:v>
              </c:pt>
              <c:pt idx="5">
                <c:v>-4.0407948089826364E-7</c:v>
              </c:pt>
              <c:pt idx="6">
                <c:v>-7.9289037251431031E-5</c:v>
              </c:pt>
              <c:pt idx="7">
                <c:v>-6.563014808583449E-7</c:v>
              </c:pt>
              <c:pt idx="8">
                <c:v>-5.6777396161770151E-7</c:v>
              </c:pt>
              <c:pt idx="9">
                <c:v>-3.5685264508078935E-7</c:v>
              </c:pt>
              <c:pt idx="10">
                <c:v>-6.0906444916817481E-7</c:v>
              </c:pt>
              <c:pt idx="11">
                <c:v>-1.0997390258324013E-7</c:v>
              </c:pt>
              <c:pt idx="12">
                <c:v>-3.2680698054624793E-6</c:v>
              </c:pt>
              <c:pt idx="13">
                <c:v>-1.4928930561378837E-7</c:v>
              </c:pt>
              <c:pt idx="14">
                <c:v>-4.0173096496961503E-6</c:v>
              </c:pt>
              <c:pt idx="15">
                <c:v>-8.4645229385054241E-8</c:v>
              </c:pt>
              <c:pt idx="16">
                <c:v>-6.966202014140037E-8</c:v>
              </c:pt>
              <c:pt idx="17">
                <c:v>-5.0841921622003581E-8</c:v>
              </c:pt>
              <c:pt idx="18">
                <c:v>-3.9337487595096506E-8</c:v>
              </c:pt>
              <c:pt idx="19">
                <c:v>-3.1662548031487833E-8</c:v>
              </c:pt>
              <c:pt idx="20">
                <c:v>-5.2440400127247907E-8</c:v>
              </c:pt>
              <c:pt idx="21">
                <c:v>-5.4987054786205842E-8</c:v>
              </c:pt>
              <c:pt idx="22">
                <c:v>-2.5317272323930451E-8</c:v>
              </c:pt>
              <c:pt idx="23">
                <c:v>-2.5692389824566336E-8</c:v>
              </c:pt>
              <c:pt idx="24">
                <c:v>-1.7633504842735081E-6</c:v>
              </c:pt>
              <c:pt idx="25">
                <c:v>-1.0687330698927441E-7</c:v>
              </c:pt>
              <c:pt idx="26">
                <c:v>-7.1699012889449395E-8</c:v>
              </c:pt>
              <c:pt idx="27">
                <c:v>-4.4918318206860104E-8</c:v>
              </c:pt>
              <c:pt idx="28">
                <c:v>-1.4488484239715699E-7</c:v>
              </c:pt>
              <c:pt idx="29">
                <c:v>-8.1341199835391585E-8</c:v>
              </c:pt>
            </c:numLit>
          </c:val>
          <c:extLst>
            <c:ext xmlns:c16="http://schemas.microsoft.com/office/drawing/2014/chart" uri="{C3380CC4-5D6E-409C-BE32-E72D297353CC}">
              <c16:uniqueId val="{00000006-363A-40D9-B972-6337C6BF58A0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363A-40D9-B972-6337C6BF5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1594496"/>
        <c:axId val="1601596032"/>
      </c:barChart>
      <c:catAx>
        <c:axId val="160159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01596032"/>
        <c:crosses val="autoZero"/>
        <c:auto val="1"/>
        <c:lblAlgn val="ctr"/>
        <c:lblOffset val="100"/>
        <c:noMultiLvlLbl val="0"/>
      </c:catAx>
      <c:valAx>
        <c:axId val="1601596032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60159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CAPEX (Install)</c:v>
          </c:tx>
          <c:spPr>
            <a:solidFill>
              <a:srgbClr val="FF9831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9831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-2.3543743578138177</c:v>
              </c:pt>
              <c:pt idx="1">
                <c:v>-8.1053191196760039</c:v>
              </c:pt>
              <c:pt idx="2">
                <c:v>6.7559387396656234</c:v>
              </c:pt>
              <c:pt idx="3">
                <c:v>5.2284066328527388</c:v>
              </c:pt>
              <c:pt idx="4">
                <c:v>13.681700635907191</c:v>
              </c:pt>
              <c:pt idx="5">
                <c:v>-14.794720968445972</c:v>
              </c:pt>
              <c:pt idx="6">
                <c:v>62.648326490483441</c:v>
              </c:pt>
              <c:pt idx="7">
                <c:v>101.52117246331272</c:v>
              </c:pt>
              <c:pt idx="8">
                <c:v>117.98296466787815</c:v>
              </c:pt>
              <c:pt idx="9">
                <c:v>23.718322558073851</c:v>
              </c:pt>
              <c:pt idx="10">
                <c:v>43.801498272232948</c:v>
              </c:pt>
              <c:pt idx="11">
                <c:v>37.375072600858402</c:v>
              </c:pt>
              <c:pt idx="12">
                <c:v>69.790433517905967</c:v>
              </c:pt>
              <c:pt idx="13">
                <c:v>93.377828262629464</c:v>
              </c:pt>
              <c:pt idx="14">
                <c:v>48.783411461675769</c:v>
              </c:pt>
              <c:pt idx="15">
                <c:v>73.483365586511354</c:v>
              </c:pt>
              <c:pt idx="16">
                <c:v>26.95983664565847</c:v>
              </c:pt>
              <c:pt idx="17">
                <c:v>54.029002129050241</c:v>
              </c:pt>
              <c:pt idx="18">
                <c:v>44.714503314402918</c:v>
              </c:pt>
              <c:pt idx="19">
                <c:v>12.041961550768519</c:v>
              </c:pt>
              <c:pt idx="20">
                <c:v>-15.524260613254228</c:v>
              </c:pt>
              <c:pt idx="21">
                <c:v>-20.948100083159716</c:v>
              </c:pt>
              <c:pt idx="22">
                <c:v>-16.260080500605454</c:v>
              </c:pt>
              <c:pt idx="23">
                <c:v>56.205319926970787</c:v>
              </c:pt>
              <c:pt idx="24">
                <c:v>49.67808010970839</c:v>
              </c:pt>
              <c:pt idx="25">
                <c:v>39.898273054039691</c:v>
              </c:pt>
              <c:pt idx="26">
                <c:v>127.97621614657055</c:v>
              </c:pt>
              <c:pt idx="27">
                <c:v>143.99280923745209</c:v>
              </c:pt>
              <c:pt idx="28">
                <c:v>131.07866359242371</c:v>
              </c:pt>
              <c:pt idx="29">
                <c:v>205.53303322554893</c:v>
              </c:pt>
            </c:numLit>
          </c:val>
          <c:extLst>
            <c:ext xmlns:c16="http://schemas.microsoft.com/office/drawing/2014/chart" uri="{C3380CC4-5D6E-409C-BE32-E72D297353CC}">
              <c16:uniqueId val="{00000000-ECCB-4970-9F14-6C22FA333167}"/>
            </c:ext>
          </c:extLst>
        </c:ser>
        <c:ser>
          <c:idx val="1"/>
          <c:order val="1"/>
          <c:tx>
            <c:v>FOM</c:v>
          </c:tx>
          <c:spPr>
            <a:solidFill>
              <a:srgbClr val="188CE5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188CE5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-1.8750580992983643</c:v>
              </c:pt>
              <c:pt idx="1">
                <c:v>-3.2467784904746644</c:v>
              </c:pt>
              <c:pt idx="2">
                <c:v>-0.45599046228020867</c:v>
              </c:pt>
              <c:pt idx="3">
                <c:v>1.32258046453844</c:v>
              </c:pt>
              <c:pt idx="4">
                <c:v>8.1437670005152967</c:v>
              </c:pt>
              <c:pt idx="5">
                <c:v>8.8979941140533754</c:v>
              </c:pt>
              <c:pt idx="6">
                <c:v>29.181192465463312</c:v>
              </c:pt>
              <c:pt idx="7">
                <c:v>52.324846197748712</c:v>
              </c:pt>
              <c:pt idx="8">
                <c:v>71.701058567386781</c:v>
              </c:pt>
              <c:pt idx="9">
                <c:v>23.647179227112304</c:v>
              </c:pt>
              <c:pt idx="10">
                <c:v>22.7459083590972</c:v>
              </c:pt>
              <c:pt idx="11">
                <c:v>8.078201435441656</c:v>
              </c:pt>
              <c:pt idx="12">
                <c:v>19.247023769401039</c:v>
              </c:pt>
              <c:pt idx="13">
                <c:v>27.805560965578707</c:v>
              </c:pt>
              <c:pt idx="14">
                <c:v>20.266127833698988</c:v>
              </c:pt>
              <c:pt idx="15">
                <c:v>28.072234059815401</c:v>
              </c:pt>
              <c:pt idx="16">
                <c:v>17.776688110761711</c:v>
              </c:pt>
              <c:pt idx="17">
                <c:v>19.02047146189102</c:v>
              </c:pt>
              <c:pt idx="18">
                <c:v>14.10802088192554</c:v>
              </c:pt>
              <c:pt idx="19">
                <c:v>-40.770402543062801</c:v>
              </c:pt>
              <c:pt idx="20">
                <c:v>-69.997657234264011</c:v>
              </c:pt>
              <c:pt idx="21">
                <c:v>-65.580593107114055</c:v>
              </c:pt>
              <c:pt idx="22">
                <c:v>-60.204345524343353</c:v>
              </c:pt>
              <c:pt idx="23">
                <c:v>-35.562794724757055</c:v>
              </c:pt>
              <c:pt idx="24">
                <c:v>-31.41731894243469</c:v>
              </c:pt>
              <c:pt idx="25">
                <c:v>-36.271793202715799</c:v>
              </c:pt>
              <c:pt idx="26">
                <c:v>-10.215539812008274</c:v>
              </c:pt>
              <c:pt idx="27">
                <c:v>-10.098663687678936</c:v>
              </c:pt>
              <c:pt idx="28">
                <c:v>-6.9542588938513745</c:v>
              </c:pt>
              <c:pt idx="29">
                <c:v>6.8162740253804941</c:v>
              </c:pt>
            </c:numLit>
          </c:val>
          <c:extLst>
            <c:ext xmlns:c16="http://schemas.microsoft.com/office/drawing/2014/chart" uri="{C3380CC4-5D6E-409C-BE32-E72D297353CC}">
              <c16:uniqueId val="{00000001-ECCB-4970-9F14-6C22FA333167}"/>
            </c:ext>
          </c:extLst>
        </c:ser>
        <c:ser>
          <c:idx val="2"/>
          <c:order val="2"/>
          <c:tx>
            <c:v>Fuel</c:v>
          </c:tx>
          <c:spPr>
            <a:solidFill>
              <a:srgbClr val="FF4136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FF4136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3.0439014617204521</c:v>
              </c:pt>
              <c:pt idx="1">
                <c:v>6.6464820109299581</c:v>
              </c:pt>
              <c:pt idx="2">
                <c:v>-0.53433316808968812</c:v>
              </c:pt>
              <c:pt idx="3">
                <c:v>2.6027707686807844</c:v>
              </c:pt>
              <c:pt idx="4">
                <c:v>-7.9657278357494761</c:v>
              </c:pt>
              <c:pt idx="5">
                <c:v>-12.077823470610838</c:v>
              </c:pt>
              <c:pt idx="6">
                <c:v>7.1551452599092045</c:v>
              </c:pt>
              <c:pt idx="7">
                <c:v>-14.868989388840419</c:v>
              </c:pt>
              <c:pt idx="8">
                <c:v>12.852930297010062</c:v>
              </c:pt>
              <c:pt idx="9">
                <c:v>60.910092235570119</c:v>
              </c:pt>
              <c:pt idx="10">
                <c:v>39.493110401079548</c:v>
              </c:pt>
              <c:pt idx="11">
                <c:v>68.928721434449699</c:v>
              </c:pt>
              <c:pt idx="12">
                <c:v>48.407288087589222</c:v>
              </c:pt>
              <c:pt idx="13">
                <c:v>57.665207998090636</c:v>
              </c:pt>
              <c:pt idx="14">
                <c:v>39.291588996350129</c:v>
              </c:pt>
              <c:pt idx="15">
                <c:v>144.73398096534925</c:v>
              </c:pt>
              <c:pt idx="16">
                <c:v>137.85977033805011</c:v>
              </c:pt>
              <c:pt idx="17">
                <c:v>148.60188069775995</c:v>
              </c:pt>
              <c:pt idx="18">
                <c:v>142.92175358727945</c:v>
              </c:pt>
              <c:pt idx="19">
                <c:v>318.28084080831991</c:v>
              </c:pt>
              <c:pt idx="20">
                <c:v>472.58601873838006</c:v>
              </c:pt>
              <c:pt idx="21">
                <c:v>435.48346909342581</c:v>
              </c:pt>
              <c:pt idx="22">
                <c:v>372.93979389808999</c:v>
              </c:pt>
              <c:pt idx="23">
                <c:v>313.03176362818999</c:v>
              </c:pt>
              <c:pt idx="24">
                <c:v>294.01453741272007</c:v>
              </c:pt>
              <c:pt idx="25">
                <c:v>280.79711932472014</c:v>
              </c:pt>
              <c:pt idx="26">
                <c:v>158.03652557085979</c:v>
              </c:pt>
              <c:pt idx="27">
                <c:v>121.57546445251046</c:v>
              </c:pt>
              <c:pt idx="28">
                <c:v>54.399101790389977</c:v>
              </c:pt>
              <c:pt idx="29">
                <c:v>32.731835347490005</c:v>
              </c:pt>
            </c:numLit>
          </c:val>
          <c:extLst>
            <c:ext xmlns:c16="http://schemas.microsoft.com/office/drawing/2014/chart" uri="{C3380CC4-5D6E-409C-BE32-E72D297353CC}">
              <c16:uniqueId val="{00000002-ECCB-4970-9F14-6C22FA333167}"/>
            </c:ext>
          </c:extLst>
        </c:ser>
        <c:ser>
          <c:idx val="3"/>
          <c:order val="3"/>
          <c:tx>
            <c:v>VOM</c:v>
          </c:tx>
          <c:spPr>
            <a:solidFill>
              <a:srgbClr val="87D3F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87D3F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0.52954261549518833</c:v>
              </c:pt>
              <c:pt idx="1">
                <c:v>1.234155755388997</c:v>
              </c:pt>
              <c:pt idx="2">
                <c:v>-0.7154617280509683</c:v>
              </c:pt>
              <c:pt idx="3">
                <c:v>-0.67384391910150043</c:v>
              </c:pt>
              <c:pt idx="4">
                <c:v>-0.84929259408613689</c:v>
              </c:pt>
              <c:pt idx="5">
                <c:v>4.0165788121906871</c:v>
              </c:pt>
              <c:pt idx="6">
                <c:v>1.7901323193470944</c:v>
              </c:pt>
              <c:pt idx="7">
                <c:v>3.8305032286111782</c:v>
              </c:pt>
              <c:pt idx="8">
                <c:v>0.645142554030258</c:v>
              </c:pt>
              <c:pt idx="9">
                <c:v>7.3028873035827928</c:v>
              </c:pt>
              <c:pt idx="10">
                <c:v>3.0473515017405362</c:v>
              </c:pt>
              <c:pt idx="11">
                <c:v>9.3857563880869748</c:v>
              </c:pt>
              <c:pt idx="12">
                <c:v>6.4501872468599686</c:v>
              </c:pt>
              <c:pt idx="13">
                <c:v>5.2802022730048748</c:v>
              </c:pt>
              <c:pt idx="14">
                <c:v>4.9492891351308117</c:v>
              </c:pt>
              <c:pt idx="15">
                <c:v>2.4139222589083147</c:v>
              </c:pt>
              <c:pt idx="16">
                <c:v>5.4419062858798952</c:v>
              </c:pt>
              <c:pt idx="17">
                <c:v>3.7559887688162803</c:v>
              </c:pt>
              <c:pt idx="18">
                <c:v>0.37796010861649165</c:v>
              </c:pt>
              <c:pt idx="19">
                <c:v>16.255340995428014</c:v>
              </c:pt>
              <c:pt idx="20">
                <c:v>18.614808710258217</c:v>
              </c:pt>
              <c:pt idx="21">
                <c:v>16.790353500646916</c:v>
              </c:pt>
              <c:pt idx="22">
                <c:v>17.424252745013405</c:v>
              </c:pt>
              <c:pt idx="23">
                <c:v>6.9358763283959206</c:v>
              </c:pt>
              <c:pt idx="24">
                <c:v>8.7702555759366874</c:v>
              </c:pt>
              <c:pt idx="25">
                <c:v>9.1140827461590561</c:v>
              </c:pt>
              <c:pt idx="26">
                <c:v>0.6880580776609122</c:v>
              </c:pt>
              <c:pt idx="27">
                <c:v>0.29034195572103272</c:v>
              </c:pt>
              <c:pt idx="28">
                <c:v>-6.6103978916400479</c:v>
              </c:pt>
              <c:pt idx="29">
                <c:v>-7.1559056169919018</c:v>
              </c:pt>
            </c:numLit>
          </c:val>
          <c:extLst>
            <c:ext xmlns:c16="http://schemas.microsoft.com/office/drawing/2014/chart" uri="{C3380CC4-5D6E-409C-BE32-E72D297353CC}">
              <c16:uniqueId val="{00000003-ECCB-4970-9F14-6C22FA333167}"/>
            </c:ext>
          </c:extLst>
        </c:ser>
        <c:ser>
          <c:idx val="4"/>
          <c:order val="4"/>
          <c:tx>
            <c:v>REZ Expansion</c:v>
          </c:tx>
          <c:spPr>
            <a:solidFill>
              <a:srgbClr val="750E5C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750E5C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-1.5899334314884361E-3</c:v>
              </c:pt>
              <c:pt idx="1">
                <c:v>-1.9419906263930073E-3</c:v>
              </c:pt>
              <c:pt idx="2">
                <c:v>4.0057763813799836</c:v>
              </c:pt>
              <c:pt idx="3">
                <c:v>3.870546430681947</c:v>
              </c:pt>
              <c:pt idx="4">
                <c:v>3.6776264013941535</c:v>
              </c:pt>
              <c:pt idx="5">
                <c:v>3.3116184888683549</c:v>
              </c:pt>
              <c:pt idx="6">
                <c:v>7.78505405412497</c:v>
              </c:pt>
              <c:pt idx="7">
                <c:v>16.165667068808133</c:v>
              </c:pt>
              <c:pt idx="8">
                <c:v>32.676181988148642</c:v>
              </c:pt>
              <c:pt idx="9">
                <c:v>22.068012272180624</c:v>
              </c:pt>
              <c:pt idx="10">
                <c:v>32.72392697089505</c:v>
              </c:pt>
              <c:pt idx="11">
                <c:v>41.783078097330645</c:v>
              </c:pt>
              <c:pt idx="12">
                <c:v>52.271153348489406</c:v>
              </c:pt>
              <c:pt idx="13">
                <c:v>41.444489292865086</c:v>
              </c:pt>
              <c:pt idx="14">
                <c:v>36.525042477689851</c:v>
              </c:pt>
              <c:pt idx="15">
                <c:v>53.879535265229435</c:v>
              </c:pt>
              <c:pt idx="16">
                <c:v>57.76877004144751</c:v>
              </c:pt>
              <c:pt idx="17">
                <c:v>53.581700065851066</c:v>
              </c:pt>
              <c:pt idx="18">
                <c:v>48.836373453413387</c:v>
              </c:pt>
              <c:pt idx="19">
                <c:v>30.749626071246951</c:v>
              </c:pt>
              <c:pt idx="20">
                <c:v>13.578924804776307</c:v>
              </c:pt>
              <c:pt idx="21">
                <c:v>12.822400416666596</c:v>
              </c:pt>
              <c:pt idx="22">
                <c:v>12.108026334161593</c:v>
              </c:pt>
              <c:pt idx="23">
                <c:v>32.390085776797036</c:v>
              </c:pt>
              <c:pt idx="24">
                <c:v>31.774621460548587</c:v>
              </c:pt>
              <c:pt idx="25">
                <c:v>19.762094343617662</c:v>
              </c:pt>
              <c:pt idx="26">
                <c:v>28.813373863248103</c:v>
              </c:pt>
              <c:pt idx="27">
                <c:v>25.388696546250003</c:v>
              </c:pt>
              <c:pt idx="28">
                <c:v>26.744134268994003</c:v>
              </c:pt>
              <c:pt idx="29">
                <c:v>40.332859563516024</c:v>
              </c:pt>
            </c:numLit>
          </c:val>
          <c:extLst>
            <c:ext xmlns:c16="http://schemas.microsoft.com/office/drawing/2014/chart" uri="{C3380CC4-5D6E-409C-BE32-E72D297353CC}">
              <c16:uniqueId val="{00000004-ECCB-4970-9F14-6C22FA333167}"/>
            </c:ext>
          </c:extLst>
        </c:ser>
        <c:ser>
          <c:idx val="5"/>
          <c:order val="5"/>
          <c:tx>
            <c:v>USE / DSP</c:v>
          </c:tx>
          <c:spPr>
            <a:solidFill>
              <a:srgbClr val="C981B2"/>
            </a:solidFill>
            <a:ln w="25400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>
                  <a:solidFill>
                    <a:srgbClr val="C981B2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-5.8128958100000013E-3</c:v>
              </c:pt>
              <c:pt idx="1">
                <c:v>-5.8801565599999996E-3</c:v>
              </c:pt>
              <c:pt idx="2">
                <c:v>-23.939848925349992</c:v>
              </c:pt>
              <c:pt idx="3">
                <c:v>-6.2113911879099994</c:v>
              </c:pt>
              <c:pt idx="4">
                <c:v>-1.3853347626200001</c:v>
              </c:pt>
              <c:pt idx="5">
                <c:v>5.7348875491999998</c:v>
              </c:pt>
              <c:pt idx="6">
                <c:v>3.6522362257599923</c:v>
              </c:pt>
              <c:pt idx="7">
                <c:v>-0.3079783257200015</c:v>
              </c:pt>
              <c:pt idx="8">
                <c:v>0.75866247197000014</c:v>
              </c:pt>
              <c:pt idx="9">
                <c:v>0.57690214016999997</c:v>
              </c:pt>
              <c:pt idx="10">
                <c:v>-5.6222343870000469E-2</c:v>
              </c:pt>
              <c:pt idx="11">
                <c:v>-8.4027060986900022</c:v>
              </c:pt>
              <c:pt idx="12">
                <c:v>-2.0204292000002705E-4</c:v>
              </c:pt>
              <c:pt idx="13">
                <c:v>-3.191405529479999</c:v>
              </c:pt>
              <c:pt idx="14">
                <c:v>3.0411884807099998</c:v>
              </c:pt>
              <c:pt idx="15">
                <c:v>9.7861751477099972</c:v>
              </c:pt>
              <c:pt idx="16">
                <c:v>1.9692720846000005</c:v>
              </c:pt>
              <c:pt idx="17">
                <c:v>-4.106979788230003</c:v>
              </c:pt>
              <c:pt idx="18">
                <c:v>-7.730629670000333E-2</c:v>
              </c:pt>
              <c:pt idx="19">
                <c:v>-0.15071804146999668</c:v>
              </c:pt>
              <c:pt idx="20">
                <c:v>-7.5902974200010576E-3</c:v>
              </c:pt>
              <c:pt idx="21">
                <c:v>6.2734978329200004</c:v>
              </c:pt>
              <c:pt idx="22">
                <c:v>-0.89006799951999582</c:v>
              </c:pt>
              <c:pt idx="23">
                <c:v>-2.9751543793700019</c:v>
              </c:pt>
              <c:pt idx="24">
                <c:v>-9.244716820999993E-2</c:v>
              </c:pt>
              <c:pt idx="25">
                <c:v>2.7184154557499998</c:v>
              </c:pt>
              <c:pt idx="26">
                <c:v>10.650606590580004</c:v>
              </c:pt>
              <c:pt idx="27">
                <c:v>20.063146617450016</c:v>
              </c:pt>
              <c:pt idx="28">
                <c:v>201.76623898307002</c:v>
              </c:pt>
              <c:pt idx="29">
                <c:v>163.01273898466991</c:v>
              </c:pt>
            </c:numLit>
          </c:val>
          <c:extLst>
            <c:ext xmlns:c16="http://schemas.microsoft.com/office/drawing/2014/chart" uri="{C3380CC4-5D6E-409C-BE32-E72D297353CC}">
              <c16:uniqueId val="{00000005-ECCB-4970-9F14-6C22FA333167}"/>
            </c:ext>
          </c:extLst>
        </c:ser>
        <c:ser>
          <c:idx val="6"/>
          <c:order val="6"/>
          <c:tx>
            <c:v>REHAB</c:v>
          </c:tx>
          <c:spPr>
            <a:solidFill>
              <a:srgbClr val="34C768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4C768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4.6432584282181821</c:v>
              </c:pt>
              <c:pt idx="1">
                <c:v>-1.4179728854925988E-4</c:v>
              </c:pt>
              <c:pt idx="2">
                <c:v>-3.3703905547434592E-6</c:v>
              </c:pt>
              <c:pt idx="3">
                <c:v>-1.2180433910805277</c:v>
              </c:pt>
              <c:pt idx="4">
                <c:v>-1.6151553533578422</c:v>
              </c:pt>
              <c:pt idx="5">
                <c:v>-10.711275787569457</c:v>
              </c:pt>
              <c:pt idx="6">
                <c:v>-10.908996430354101</c:v>
              </c:pt>
              <c:pt idx="7">
                <c:v>-6.3831882088445511</c:v>
              </c:pt>
              <c:pt idx="8">
                <c:v>4.5727351383497172</c:v>
              </c:pt>
              <c:pt idx="9">
                <c:v>5.0046425921376914</c:v>
              </c:pt>
              <c:pt idx="10">
                <c:v>0.84466851863614556</c:v>
              </c:pt>
              <c:pt idx="11">
                <c:v>-1.4224153692577262</c:v>
              </c:pt>
              <c:pt idx="12">
                <c:v>-0.88699312122125917</c:v>
              </c:pt>
              <c:pt idx="13">
                <c:v>-5.6133559874626443E-6</c:v>
              </c:pt>
              <c:pt idx="14">
                <c:v>-0.82917502324521442</c:v>
              </c:pt>
              <c:pt idx="15">
                <c:v>-5.4883289297824652E-6</c:v>
              </c:pt>
              <c:pt idx="16">
                <c:v>-1.8866252043685769E-6</c:v>
              </c:pt>
              <c:pt idx="17">
                <c:v>-1.9611833252650619E-6</c:v>
              </c:pt>
              <c:pt idx="18">
                <c:v>-3.0056825308292925E-7</c:v>
              </c:pt>
              <c:pt idx="19">
                <c:v>15.126332850824118</c:v>
              </c:pt>
              <c:pt idx="20">
                <c:v>2.2207360799706422</c:v>
              </c:pt>
              <c:pt idx="21">
                <c:v>-0.39920476556447348</c:v>
              </c:pt>
              <c:pt idx="22">
                <c:v>-3.3540205025230382E-7</c:v>
              </c:pt>
              <c:pt idx="23">
                <c:v>-3.0032426436229045</c:v>
              </c:pt>
              <c:pt idx="24">
                <c:v>-1.0811024349994871</c:v>
              </c:pt>
              <c:pt idx="25">
                <c:v>0.59688523775457081</c:v>
              </c:pt>
              <c:pt idx="26">
                <c:v>2.9701451853425098</c:v>
              </c:pt>
              <c:pt idx="27">
                <c:v>6.6157973037957856</c:v>
              </c:pt>
              <c:pt idx="28">
                <c:v>-7.8657102761723872</c:v>
              </c:pt>
              <c:pt idx="29">
                <c:v>-0.56031185337050382</c:v>
              </c:pt>
            </c:numLit>
          </c:val>
          <c:extLst>
            <c:ext xmlns:c16="http://schemas.microsoft.com/office/drawing/2014/chart" uri="{C3380CC4-5D6E-409C-BE32-E72D297353CC}">
              <c16:uniqueId val="{00000006-ECCB-4970-9F14-6C22FA333167}"/>
            </c:ext>
          </c:extLst>
        </c:ser>
        <c:ser>
          <c:idx val="7"/>
          <c:order val="7"/>
          <c:tx>
            <c:v>SyncCon</c:v>
          </c:tx>
          <c:spPr>
            <a:solidFill>
              <a:srgbClr val="3D108A"/>
            </a:solidFill>
            <a:ln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>
                  <a:solidFill>
                    <a:srgbClr val="3D108A"/>
                  </a:solidFill>
                  <a:prstDash val="solid"/>
                </a14:hiddenLine>
              </a:ext>
            </a:extLst>
          </c:spPr>
          <c:invertIfNegative val="0"/>
          <c:cat>
            <c:strLit>
              <c:ptCount val="30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2029-30</c:v>
              </c:pt>
              <c:pt idx="10">
                <c:v>2030-31</c:v>
              </c:pt>
              <c:pt idx="11">
                <c:v>2031-32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  <c:pt idx="25">
                <c:v>2045-46</c:v>
              </c:pt>
              <c:pt idx="26">
                <c:v>2046-47</c:v>
              </c:pt>
              <c:pt idx="27">
                <c:v>2047-48</c:v>
              </c:pt>
              <c:pt idx="28">
                <c:v>2048-49</c:v>
              </c:pt>
              <c:pt idx="29">
                <c:v>2049-50</c:v>
              </c:pt>
            </c:strLit>
          </c:cat>
          <c:val>
            <c:numLit>
              <c:formatCode>#,##0.0</c:formatCode>
              <c:ptCount val="30"/>
              <c:pt idx="0">
                <c:v>-5.7541727604000004E-2</c:v>
              </c:pt>
              <c:pt idx="1">
                <c:v>-3.4699879654999988E-2</c:v>
              </c:pt>
              <c:pt idx="2">
                <c:v>1.7130558229999981E-2</c:v>
              </c:pt>
              <c:pt idx="3">
                <c:v>4.6867703770000047E-2</c:v>
              </c:pt>
              <c:pt idx="4">
                <c:v>2.6288300739999992E-2</c:v>
              </c:pt>
              <c:pt idx="5">
                <c:v>-6.6642542210000044E-2</c:v>
              </c:pt>
              <c:pt idx="6">
                <c:v>-0.89280904295999997</c:v>
              </c:pt>
              <c:pt idx="7">
                <c:v>-0.79090852999999994</c:v>
              </c:pt>
              <c:pt idx="8">
                <c:v>-0.68984544100000011</c:v>
              </c:pt>
              <c:pt idx="9">
                <c:v>-0.58867363399999995</c:v>
              </c:pt>
              <c:pt idx="10">
                <c:v>-0.37045620400000012</c:v>
              </c:pt>
              <c:pt idx="11">
                <c:v>-0.44796964100000003</c:v>
              </c:pt>
              <c:pt idx="12">
                <c:v>-0.59288564599999982</c:v>
              </c:pt>
              <c:pt idx="13">
                <c:v>-0.35905217550000007</c:v>
              </c:pt>
              <c:pt idx="14">
                <c:v>-0.48622730599999986</c:v>
              </c:pt>
              <c:pt idx="15">
                <c:v>-0.27797308699999995</c:v>
              </c:pt>
              <c:pt idx="16">
                <c:v>-0.249825672</c:v>
              </c:pt>
              <c:pt idx="17">
                <c:v>-6.4127593000000038E-2</c:v>
              </c:pt>
              <c:pt idx="18">
                <c:v>1.5416377999999897E-2</c:v>
              </c:pt>
              <c:pt idx="19">
                <c:v>-0.25673647799999993</c:v>
              </c:pt>
              <c:pt idx="20">
                <c:v>-0.26356687400000001</c:v>
              </c:pt>
              <c:pt idx="21">
                <c:v>2.9404514300000018E-2</c:v>
              </c:pt>
              <c:pt idx="22">
                <c:v>-6.2350553499999961E-2</c:v>
              </c:pt>
              <c:pt idx="23">
                <c:v>-0.13395781810000001</c:v>
              </c:pt>
              <c:pt idx="24">
                <c:v>-0.16112145699999997</c:v>
              </c:pt>
              <c:pt idx="25">
                <c:v>-5.5415684999999992E-2</c:v>
              </c:pt>
              <c:pt idx="26">
                <c:v>-4.7680006999999414E-3</c:v>
              </c:pt>
              <c:pt idx="27">
                <c:v>-7.2001222499999989E-2</c:v>
              </c:pt>
              <c:pt idx="28">
                <c:v>-0.10736867930000013</c:v>
              </c:pt>
              <c:pt idx="29">
                <c:v>5.2542692769999996E-2</c:v>
              </c:pt>
            </c:numLit>
          </c:val>
          <c:extLst>
            <c:ext xmlns:c16="http://schemas.microsoft.com/office/drawing/2014/chart" uri="{C3380CC4-5D6E-409C-BE32-E72D297353CC}">
              <c16:uniqueId val="{00000007-ECCB-4970-9F14-6C22FA333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55814720"/>
        <c:axId val="-555807648"/>
      </c:barChart>
      <c:catAx>
        <c:axId val="-55581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868686"/>
            </a:solidFill>
            <a:round/>
          </a:ln>
          <a:effectLst/>
        </c:spPr>
        <c:txPr>
          <a:bodyPr rot="-27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55807648"/>
        <c:crosses val="autoZero"/>
        <c:auto val="1"/>
        <c:lblAlgn val="ctr"/>
        <c:lblOffset val="100"/>
        <c:noMultiLvlLbl val="0"/>
      </c:catAx>
      <c:valAx>
        <c:axId val="-555807648"/>
        <c:scaling>
          <c:orientation val="minMax"/>
        </c:scaling>
        <c:delete val="0"/>
        <c:axPos val="l"/>
        <c:majorGridlines>
          <c:spPr>
            <a:ln w="3175">
              <a:solidFill>
                <a:srgbClr val="A5A5A5"/>
              </a:solidFill>
              <a:prstDash val="dash"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AU"/>
                  <a:t>Yearly NPV benefit ($m)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-55581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>
      <a:noFill/>
    </a:ln>
    <a:effectLst/>
  </c:spPr>
  <c:txPr>
    <a:bodyPr/>
    <a:lstStyle/>
    <a:p>
      <a:pPr>
        <a:defRPr sz="1200" b="0"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2743200</xdr:colOff>
      <xdr:row>30</xdr:row>
      <xdr:rowOff>133350</xdr:rowOff>
    </xdr:from>
    <xdr:to>
      <xdr:col>1</xdr:col>
      <xdr:colOff>3048000</xdr:colOff>
      <xdr:row>40</xdr:row>
      <xdr:rowOff>152400</xdr:rowOff>
    </xdr:to>
    <xdr:sp macro="" textlink="">
      <xdr:nvSpPr>
        <xdr:cNvPr id="2" name="Left Brace 1">
          <a:extLst>
            <a:ext uri="{FF2B5EF4-FFF2-40B4-BE49-F238E27FC236}">
              <a16:creationId xmlns:a16="http://schemas.microsoft.com/office/drawing/2014/main" id="{FCD1DA69-910C-46BC-817F-9F9180DC1FD5}"/>
            </a:ext>
          </a:extLst>
        </xdr:cNvPr>
        <xdr:cNvSpPr/>
      </xdr:nvSpPr>
      <xdr:spPr>
        <a:xfrm>
          <a:off x="3533775" y="6715125"/>
          <a:ext cx="304800" cy="1971675"/>
        </a:xfrm>
        <a:prstGeom prst="leftBrace">
          <a:avLst>
            <a:gd name="adj1" fmla="val 75901"/>
            <a:gd name="adj2" fmla="val 41150"/>
          </a:avLst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410</xdr:row>
      <xdr:rowOff>0</xdr:rowOff>
    </xdr:from>
    <xdr:to>
      <xdr:col>5</xdr:col>
      <xdr:colOff>391583</xdr:colOff>
      <xdr:row>425</xdr:row>
      <xdr:rowOff>78150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35D995-BD30-42C2-9BF3-98267F8C13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490</xdr:row>
      <xdr:rowOff>52917</xdr:rowOff>
    </xdr:from>
    <xdr:to>
      <xdr:col>4</xdr:col>
      <xdr:colOff>609075</xdr:colOff>
      <xdr:row>505</xdr:row>
      <xdr:rowOff>131067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E2411A6-4F03-41D9-806C-1F08F332B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21167</xdr:colOff>
      <xdr:row>569</xdr:row>
      <xdr:rowOff>179917</xdr:rowOff>
    </xdr:from>
    <xdr:to>
      <xdr:col>5</xdr:col>
      <xdr:colOff>16408</xdr:colOff>
      <xdr:row>585</xdr:row>
      <xdr:rowOff>67567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C990AE-8CB6-4BB1-8066-474718A9B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247</xdr:row>
      <xdr:rowOff>74083</xdr:rowOff>
    </xdr:from>
    <xdr:to>
      <xdr:col>4</xdr:col>
      <xdr:colOff>609075</xdr:colOff>
      <xdr:row>262</xdr:row>
      <xdr:rowOff>152233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ADC3D5-80A7-4BFD-AA09-71BCB39C7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266</xdr:row>
      <xdr:rowOff>74083</xdr:rowOff>
    </xdr:from>
    <xdr:to>
      <xdr:col>4</xdr:col>
      <xdr:colOff>609075</xdr:colOff>
      <xdr:row>281</xdr:row>
      <xdr:rowOff>152233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6969EC9-8D6E-44E0-9D77-5CB322C07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10583</xdr:colOff>
      <xdr:row>429</xdr:row>
      <xdr:rowOff>74083</xdr:rowOff>
    </xdr:from>
    <xdr:to>
      <xdr:col>5</xdr:col>
      <xdr:colOff>5824</xdr:colOff>
      <xdr:row>444</xdr:row>
      <xdr:rowOff>152233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6D570FC-899C-4894-98F8-16257DD8D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509</xdr:row>
      <xdr:rowOff>63500</xdr:rowOff>
    </xdr:from>
    <xdr:to>
      <xdr:col>4</xdr:col>
      <xdr:colOff>609075</xdr:colOff>
      <xdr:row>524</xdr:row>
      <xdr:rowOff>141650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931B15D-6712-4A31-8F09-D7BBE87EDF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589</xdr:row>
      <xdr:rowOff>84667</xdr:rowOff>
    </xdr:from>
    <xdr:to>
      <xdr:col>4</xdr:col>
      <xdr:colOff>609075</xdr:colOff>
      <xdr:row>604</xdr:row>
      <xdr:rowOff>162817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E2ACCAF-36F9-416E-B6E1-624CA7BD5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306</xdr:row>
      <xdr:rowOff>74084</xdr:rowOff>
    </xdr:from>
    <xdr:to>
      <xdr:col>4</xdr:col>
      <xdr:colOff>609075</xdr:colOff>
      <xdr:row>321</xdr:row>
      <xdr:rowOff>74084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56C00CA-E353-42D0-BF69-8D0F30D94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469</xdr:row>
      <xdr:rowOff>21167</xdr:rowOff>
    </xdr:from>
    <xdr:to>
      <xdr:col>4</xdr:col>
      <xdr:colOff>609075</xdr:colOff>
      <xdr:row>484</xdr:row>
      <xdr:rowOff>99317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6052C6C4-DAA8-4373-B310-9AC3D4AE8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548</xdr:row>
      <xdr:rowOff>148166</xdr:rowOff>
    </xdr:from>
    <xdr:to>
      <xdr:col>4</xdr:col>
      <xdr:colOff>609075</xdr:colOff>
      <xdr:row>564</xdr:row>
      <xdr:rowOff>35816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78D75A4-0F9A-414A-9CD2-617ADBAF99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628</xdr:row>
      <xdr:rowOff>74083</xdr:rowOff>
    </xdr:from>
    <xdr:to>
      <xdr:col>4</xdr:col>
      <xdr:colOff>609075</xdr:colOff>
      <xdr:row>643</xdr:row>
      <xdr:rowOff>152233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3922CAD-B69A-4BF4-8A44-4C47B283E1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10583</xdr:colOff>
      <xdr:row>227</xdr:row>
      <xdr:rowOff>74083</xdr:rowOff>
    </xdr:from>
    <xdr:to>
      <xdr:col>5</xdr:col>
      <xdr:colOff>5824</xdr:colOff>
      <xdr:row>242</xdr:row>
      <xdr:rowOff>152233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4BB1A603-FB08-4B38-B59C-3D38A83B3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147</xdr:row>
      <xdr:rowOff>105833</xdr:rowOff>
    </xdr:from>
    <xdr:to>
      <xdr:col>4</xdr:col>
      <xdr:colOff>609075</xdr:colOff>
      <xdr:row>162</xdr:row>
      <xdr:rowOff>183983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28092810-261F-43BB-A35E-5957E6B5C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791</xdr:row>
      <xdr:rowOff>52917</xdr:rowOff>
    </xdr:from>
    <xdr:to>
      <xdr:col>4</xdr:col>
      <xdr:colOff>609075</xdr:colOff>
      <xdr:row>806</xdr:row>
      <xdr:rowOff>131067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73EF069E-F552-4DC8-AAAD-0E58A0C7F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189</xdr:row>
      <xdr:rowOff>105834</xdr:rowOff>
    </xdr:from>
    <xdr:to>
      <xdr:col>4</xdr:col>
      <xdr:colOff>609075</xdr:colOff>
      <xdr:row>204</xdr:row>
      <xdr:rowOff>183984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C4ED66B-1D9D-43B0-8EC5-B1FD1EC5A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108</xdr:row>
      <xdr:rowOff>74083</xdr:rowOff>
    </xdr:from>
    <xdr:to>
      <xdr:col>4</xdr:col>
      <xdr:colOff>609075</xdr:colOff>
      <xdr:row>123</xdr:row>
      <xdr:rowOff>152233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F38C4ABF-E87C-4773-B6F0-18EF2872EC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208</xdr:row>
      <xdr:rowOff>74083</xdr:rowOff>
    </xdr:from>
    <xdr:to>
      <xdr:col>4</xdr:col>
      <xdr:colOff>609075</xdr:colOff>
      <xdr:row>223</xdr:row>
      <xdr:rowOff>152233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49178B9D-7618-4F23-ACC1-1CD8023FF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169</xdr:row>
      <xdr:rowOff>0</xdr:rowOff>
    </xdr:from>
    <xdr:to>
      <xdr:col>4</xdr:col>
      <xdr:colOff>1761600</xdr:colOff>
      <xdr:row>184</xdr:row>
      <xdr:rowOff>78150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DB760934-C04F-4C10-AC50-98CFDD833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89</xdr:row>
      <xdr:rowOff>31750</xdr:rowOff>
    </xdr:from>
    <xdr:to>
      <xdr:col>4</xdr:col>
      <xdr:colOff>609075</xdr:colOff>
      <xdr:row>104</xdr:row>
      <xdr:rowOff>109900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EE00DE7F-B677-470E-93ED-F10D2BA67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68</xdr:row>
      <xdr:rowOff>52916</xdr:rowOff>
    </xdr:from>
    <xdr:to>
      <xdr:col>4</xdr:col>
      <xdr:colOff>609075</xdr:colOff>
      <xdr:row>83</xdr:row>
      <xdr:rowOff>131066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A78E7246-2A2E-44D5-8997-8A16FB19F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28</xdr:row>
      <xdr:rowOff>158750</xdr:rowOff>
    </xdr:from>
    <xdr:to>
      <xdr:col>4</xdr:col>
      <xdr:colOff>609075</xdr:colOff>
      <xdr:row>44</xdr:row>
      <xdr:rowOff>46400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4EBF0C6-A167-4A75-B905-403FA77914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48</xdr:row>
      <xdr:rowOff>63500</xdr:rowOff>
    </xdr:from>
    <xdr:to>
      <xdr:col>4</xdr:col>
      <xdr:colOff>609075</xdr:colOff>
      <xdr:row>63</xdr:row>
      <xdr:rowOff>141650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C9CBE843-85CB-40EB-8490-26DB272C25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10583</xdr:colOff>
      <xdr:row>689</xdr:row>
      <xdr:rowOff>52917</xdr:rowOff>
    </xdr:from>
    <xdr:to>
      <xdr:col>5</xdr:col>
      <xdr:colOff>5824</xdr:colOff>
      <xdr:row>704</xdr:row>
      <xdr:rowOff>131067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71733F3B-FBC5-4364-8817-5DF2069D2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448</xdr:row>
      <xdr:rowOff>116416</xdr:rowOff>
    </xdr:from>
    <xdr:to>
      <xdr:col>4</xdr:col>
      <xdr:colOff>609075</xdr:colOff>
      <xdr:row>464</xdr:row>
      <xdr:rowOff>4066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75F77528-19F7-4228-9DDB-2E5939915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528</xdr:row>
      <xdr:rowOff>137584</xdr:rowOff>
    </xdr:from>
    <xdr:to>
      <xdr:col>4</xdr:col>
      <xdr:colOff>609075</xdr:colOff>
      <xdr:row>544</xdr:row>
      <xdr:rowOff>25234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518E2060-BEE8-4B37-A510-A75C6DDC2C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608</xdr:row>
      <xdr:rowOff>137583</xdr:rowOff>
    </xdr:from>
    <xdr:to>
      <xdr:col>4</xdr:col>
      <xdr:colOff>609075</xdr:colOff>
      <xdr:row>624</xdr:row>
      <xdr:rowOff>25233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F9A104AE-FB37-43FE-A4E2-5B4F09B28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709</xdr:row>
      <xdr:rowOff>105834</xdr:rowOff>
    </xdr:from>
    <xdr:to>
      <xdr:col>4</xdr:col>
      <xdr:colOff>609075</xdr:colOff>
      <xdr:row>724</xdr:row>
      <xdr:rowOff>183984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127363D9-DDB9-42C7-B7D6-CDA7CCA6F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771</xdr:row>
      <xdr:rowOff>63500</xdr:rowOff>
    </xdr:from>
    <xdr:to>
      <xdr:col>4</xdr:col>
      <xdr:colOff>609075</xdr:colOff>
      <xdr:row>786</xdr:row>
      <xdr:rowOff>141650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2BB24E22-47E9-41F8-8F6F-DE1BEA408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42333</xdr:colOff>
      <xdr:row>8</xdr:row>
      <xdr:rowOff>116417</xdr:rowOff>
    </xdr:from>
    <xdr:to>
      <xdr:col>5</xdr:col>
      <xdr:colOff>37574</xdr:colOff>
      <xdr:row>24</xdr:row>
      <xdr:rowOff>4067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DCACA3EB-36B5-44EB-BF54-E9758B39A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127</xdr:row>
      <xdr:rowOff>52917</xdr:rowOff>
    </xdr:from>
    <xdr:to>
      <xdr:col>4</xdr:col>
      <xdr:colOff>609075</xdr:colOff>
      <xdr:row>142</xdr:row>
      <xdr:rowOff>131067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E581802C-A9FC-48E8-B172-99F22D7F6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286</xdr:row>
      <xdr:rowOff>0</xdr:rowOff>
    </xdr:from>
    <xdr:to>
      <xdr:col>4</xdr:col>
      <xdr:colOff>1761600</xdr:colOff>
      <xdr:row>301</xdr:row>
      <xdr:rowOff>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1E174D1E-CB7B-4E69-9024-896149FA6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327</xdr:row>
      <xdr:rowOff>0</xdr:rowOff>
    </xdr:from>
    <xdr:to>
      <xdr:col>4</xdr:col>
      <xdr:colOff>1761600</xdr:colOff>
      <xdr:row>342</xdr:row>
      <xdr:rowOff>78150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4773CCFA-6E98-4556-A2A9-FEC44B2EB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0</xdr:colOff>
      <xdr:row>327</xdr:row>
      <xdr:rowOff>0</xdr:rowOff>
    </xdr:from>
    <xdr:to>
      <xdr:col>4</xdr:col>
      <xdr:colOff>1761600</xdr:colOff>
      <xdr:row>342</xdr:row>
      <xdr:rowOff>78150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C9C8B672-EB74-4195-B4EC-BBECA7ECB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347</xdr:row>
      <xdr:rowOff>0</xdr:rowOff>
    </xdr:from>
    <xdr:to>
      <xdr:col>4</xdr:col>
      <xdr:colOff>1761600</xdr:colOff>
      <xdr:row>362</xdr:row>
      <xdr:rowOff>78150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CF8421AC-F94B-44CF-81C0-08AB38BDC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368</xdr:row>
      <xdr:rowOff>0</xdr:rowOff>
    </xdr:from>
    <xdr:to>
      <xdr:col>4</xdr:col>
      <xdr:colOff>1761600</xdr:colOff>
      <xdr:row>383</xdr:row>
      <xdr:rowOff>78150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9373FF8B-E1D8-495E-BDDC-15C09FD75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389</xdr:row>
      <xdr:rowOff>0</xdr:rowOff>
    </xdr:from>
    <xdr:to>
      <xdr:col>4</xdr:col>
      <xdr:colOff>1761600</xdr:colOff>
      <xdr:row>404</xdr:row>
      <xdr:rowOff>78150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44D3F350-AAA2-4923-AF9C-0FAE5E0F7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0</xdr:colOff>
      <xdr:row>833</xdr:row>
      <xdr:rowOff>0</xdr:rowOff>
    </xdr:from>
    <xdr:to>
      <xdr:col>4</xdr:col>
      <xdr:colOff>1761600</xdr:colOff>
      <xdr:row>848</xdr:row>
      <xdr:rowOff>78150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523C89EB-384C-46A7-95D7-16272D8E0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812</xdr:row>
      <xdr:rowOff>0</xdr:rowOff>
    </xdr:from>
    <xdr:to>
      <xdr:col>4</xdr:col>
      <xdr:colOff>1761600</xdr:colOff>
      <xdr:row>827</xdr:row>
      <xdr:rowOff>78150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53439161-46D6-4F78-86FF-EC08E2E20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0</xdr:colOff>
      <xdr:row>853</xdr:row>
      <xdr:rowOff>0</xdr:rowOff>
    </xdr:from>
    <xdr:to>
      <xdr:col>4</xdr:col>
      <xdr:colOff>1761600</xdr:colOff>
      <xdr:row>868</xdr:row>
      <xdr:rowOff>78150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19932B5D-BE3F-49D8-B7DA-D486F2230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874</xdr:row>
      <xdr:rowOff>0</xdr:rowOff>
    </xdr:from>
    <xdr:to>
      <xdr:col>4</xdr:col>
      <xdr:colOff>1761600</xdr:colOff>
      <xdr:row>889</xdr:row>
      <xdr:rowOff>78150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2BD7470-F0AC-45C3-8FDD-629560B32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0</xdr:col>
      <xdr:colOff>0</xdr:colOff>
      <xdr:row>649</xdr:row>
      <xdr:rowOff>0</xdr:rowOff>
    </xdr:from>
    <xdr:to>
      <xdr:col>4</xdr:col>
      <xdr:colOff>1761600</xdr:colOff>
      <xdr:row>664</xdr:row>
      <xdr:rowOff>78150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FB5BA66F-96E6-4610-822B-22FE2F9CC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670</xdr:row>
      <xdr:rowOff>0</xdr:rowOff>
    </xdr:from>
    <xdr:to>
      <xdr:col>4</xdr:col>
      <xdr:colOff>1761600</xdr:colOff>
      <xdr:row>685</xdr:row>
      <xdr:rowOff>78150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id="{2DBC2B6E-1099-45DD-9521-12EE20E59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0</xdr:colOff>
      <xdr:row>732</xdr:row>
      <xdr:rowOff>0</xdr:rowOff>
    </xdr:from>
    <xdr:to>
      <xdr:col>4</xdr:col>
      <xdr:colOff>1761600</xdr:colOff>
      <xdr:row>747</xdr:row>
      <xdr:rowOff>78150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F9EF1619-756C-4871-A451-F846ECE0A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752</xdr:row>
      <xdr:rowOff>0</xdr:rowOff>
    </xdr:from>
    <xdr:to>
      <xdr:col>4</xdr:col>
      <xdr:colOff>1761600</xdr:colOff>
      <xdr:row>767</xdr:row>
      <xdr:rowOff>78150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D88E1C06-790E-41D2-88D0-A96ECDCFB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Y%20completed/Summary%20workbook%20for%2020190729a_SlowChange_DemandFix_M750MW_FY27_and_FY31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owChange_DemandFix_M1500MW_FY28_28_and_FY27_29_and_FY29_31_and_FY29_33_and_FY31_3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Macro"/>
      <sheetName val="Case assumptions"/>
      <sheetName val="Scenario effects"/>
      <sheetName val="Unit nameplate capacity"/>
      <sheetName val="Unit to Tech"/>
      <sheetName val="Annual CF Case 1"/>
      <sheetName val="Annual CF Case 2"/>
      <sheetName val="Annual CF Case 3"/>
      <sheetName val="Annual CF Case 4"/>
      <sheetName val="Annual GWh as-gen Case 1"/>
      <sheetName val="Annual GWh as-gen Case 2"/>
      <sheetName val="Annual GWh as-gen Case 3"/>
      <sheetName val="Annual GWh as-gen Case 4"/>
      <sheetName val="NPV Case 1"/>
      <sheetName val="NPV Case 2"/>
      <sheetName val="NPV Case 3"/>
      <sheetName val="NPV Case 4"/>
      <sheetName val="NPV compare #1#"/>
      <sheetName val="NPV compare #2#"/>
      <sheetName val="NPV compare #3#"/>
      <sheetName val="Annual region NPV Case 1"/>
      <sheetName val="Annual region NPV Case 2"/>
      <sheetName val="Annual region NPV Case 3"/>
      <sheetName val="Annual region NPV Case 4"/>
      <sheetName val="Annual region NPV compare #1#"/>
      <sheetName val="Annual region NPV compare #2#"/>
      <sheetName val="Annual region NPV compare #3#"/>
      <sheetName val="Region NPV yearly Case 1"/>
      <sheetName val="Region NPV yearly Case 2"/>
      <sheetName val="Region NPV yearly Case 3"/>
      <sheetName val="Region NPV yearly Case 4"/>
      <sheetName val="Region NPV yearly compare #1#"/>
      <sheetName val="Region NPV yearly compare #2#"/>
      <sheetName val="Region NPV yearly compare #3#"/>
      <sheetName val="Annual tech NPV Case 1"/>
      <sheetName val="Annual tech NPV Case 2"/>
      <sheetName val="Annual tech NPV Case 3"/>
      <sheetName val="Annual tech NPV Case 4"/>
      <sheetName val="Annual tech NPV compare #1#"/>
      <sheetName val="Annual tech NPV compare #2#"/>
      <sheetName val="Annual tech NPV compare #3#"/>
      <sheetName val="Tech NPV yearly Case 1"/>
      <sheetName val="Tech NPV yearly Case 2"/>
      <sheetName val="Tech NPV yearly Case 3"/>
      <sheetName val="Tech NPV yearly Case 4"/>
      <sheetName val="Tech NPV yearly compare #1#"/>
      <sheetName val="Tech NPV yearly compare #2#"/>
      <sheetName val="Tech NPV yearly compare #3#"/>
      <sheetName val="Gen as-generated Case 1"/>
      <sheetName val="Gen as-generated Case 2"/>
      <sheetName val="Gen as-generated Case 3"/>
      <sheetName val="Gen as-generated Case 4"/>
      <sheetName val="Gen as-generated compare #1#"/>
      <sheetName val="Gen as-generated compare #2#"/>
      <sheetName val="Gen as-generated compare #3#"/>
      <sheetName val="Gen - Node-REZ Case 1"/>
      <sheetName val="Gen - Node-REZ Case 2"/>
      <sheetName val="Gen - Node-REZ Case 3"/>
      <sheetName val="Gen - Node-REZ Case 4"/>
      <sheetName val="Gen - Node-REZ compare #1#"/>
      <sheetName val="Gen - Node-REZ compare #2#"/>
      <sheetName val="Gen - Node-REZ compare #3#"/>
      <sheetName val="NEM capacity Case 1"/>
      <sheetName val="NEM capacity Case 2"/>
      <sheetName val="NEM capacity Case 3"/>
      <sheetName val="NEM capacity Case 4"/>
      <sheetName val="NEM capacity compare #1#"/>
      <sheetName val="NEM capacity compare #2#"/>
      <sheetName val="NEM capacity compare #3#"/>
      <sheetName val="Node-REZ capacity Case 1"/>
      <sheetName val="Node-REZ capacity Case 2"/>
      <sheetName val="Node-REZ capacity Case 3"/>
      <sheetName val="Node-REZ capacity Case 4"/>
      <sheetName val="Node-REZ capacity compare #1#"/>
      <sheetName val="Node-REZ capacity compare #2#"/>
      <sheetName val="Node-REZ capacity compare #3#"/>
      <sheetName val="Auto capacity Case 1"/>
      <sheetName val="Auto capacity Case 2"/>
      <sheetName val="Auto capacity Case 3"/>
      <sheetName val="Auto capacity Case 4"/>
      <sheetName val="Auto capacity compare #1#"/>
      <sheetName val="Auto capacity compare #2#"/>
      <sheetName val="Auto capacity compare #3#"/>
      <sheetName val="Auto REZ overview Case 1"/>
      <sheetName val="Auto REZ overview Case 2"/>
      <sheetName val="Auto REZ overview Case 3"/>
      <sheetName val="Auto REZ overview Case 4"/>
      <sheetName val="Auto REZ overview compare #1#"/>
      <sheetName val="Auto REZ overview compare #2#"/>
      <sheetName val="Auto REZ overview compare #3#"/>
      <sheetName val="Proxy price Case 1"/>
      <sheetName val="Proxy price Case 2"/>
      <sheetName val="Proxy price Case 3"/>
      <sheetName val="Proxy price Case 4"/>
      <sheetName val="Proxy price compare #1#"/>
      <sheetName val="Proxy price compare #2#"/>
      <sheetName val="Proxy price compare #3#"/>
      <sheetName val="Proxy price hourly Case 1"/>
      <sheetName val="Proxy price hourly Case 2"/>
      <sheetName val="Proxy price hourly Case 3"/>
      <sheetName val="Proxy price hourly Case 4"/>
      <sheetName val="Proxy price hourly compare #1#"/>
      <sheetName val="Proxy price hourly compare #2#"/>
      <sheetName val="Proxy price hourly compare #3#"/>
      <sheetName val="Energy flow Case 1"/>
      <sheetName val="Energy flow Case 2"/>
      <sheetName val="Energy flow Case 3"/>
      <sheetName val="Energy flow Case 4"/>
      <sheetName val="Energy flow compare #1#"/>
      <sheetName val="Energy flow compare #2#"/>
      <sheetName val="Energy flow compare #3#"/>
      <sheetName val="USE Case 1"/>
      <sheetName val="USE Case 2"/>
      <sheetName val="USE Case 3"/>
      <sheetName val="USE Case 4"/>
      <sheetName val="USE compare #1#"/>
      <sheetName val="USE compare #2#"/>
      <sheetName val="USE compare #3#"/>
      <sheetName val="Emissions Case 1"/>
      <sheetName val="Emissions Case 2"/>
      <sheetName val="Emissions Case 3"/>
      <sheetName val="Emissions Case 4"/>
      <sheetName val="Emissions compare #1#"/>
      <sheetName val="Emissions compare #2#"/>
      <sheetName val="Emissions compare #3#"/>
      <sheetName val="NSW to QLD Case 1"/>
      <sheetName val="NSW to QLD Case 2"/>
      <sheetName val="NSW to QLD Case 3"/>
      <sheetName val="NSW to QLD Case 4"/>
      <sheetName val="VIC to NSW Case 1"/>
      <sheetName val="VIC to NSW Case 2"/>
      <sheetName val="VIC to NSW Case 3"/>
      <sheetName val="VIC to NSW Case 4"/>
      <sheetName val="VIC to SA Case 1"/>
      <sheetName val="VIC to SA Case 2"/>
      <sheetName val="VIC to SA Case 3"/>
      <sheetName val="VIC to SA Case 4"/>
      <sheetName val="NSW to SA Case 1"/>
      <sheetName val="NSW to SA Case 2"/>
      <sheetName val="NSW to SA Case 3"/>
      <sheetName val="NSW to SA Case 4"/>
      <sheetName val="TAS to VIC Case 1"/>
      <sheetName val="TAS to VIC Case 2"/>
      <sheetName val="TAS to VIC Case 3"/>
      <sheetName val="TAS to VIC Case 4"/>
      <sheetName val="1_DBCapacity"/>
      <sheetName val="1_RetirmentWindow"/>
      <sheetName val="1_UnitAndNECapacity"/>
      <sheetName val="1_AnnualGenerationAG"/>
      <sheetName val="1_AnnualGenerationSO"/>
      <sheetName val="1_AnnualGeneration"/>
      <sheetName val="1_AnnualCapacity"/>
      <sheetName val="1_DurationData"/>
      <sheetName val="1_TODLink"/>
      <sheetName val="1_AnnualLink"/>
      <sheetName val="1_AnnualNodeSummary"/>
      <sheetName val="1_TODNodeSummary"/>
      <sheetName val="1_DemandSummary"/>
      <sheetName val="1_AnnualDemandMax"/>
      <sheetName val="1_NPVall"/>
      <sheetName val="1_Emissions"/>
      <sheetName val="1_BuildLimits"/>
      <sheetName val="1_CF"/>
      <sheetName val="2_DBCapacity"/>
      <sheetName val="3_DBCapacity"/>
      <sheetName val="4_DBCapacity"/>
      <sheetName val="2_RetirmentWindow"/>
      <sheetName val="3_RetirmentWindow"/>
      <sheetName val="4_RetirmentWindow"/>
      <sheetName val="2_UnitAndNECapacity"/>
      <sheetName val="3_UnitAndNECapacity"/>
      <sheetName val="4_UnitAndNECapacity"/>
      <sheetName val="2_AnnualGenerationAG"/>
      <sheetName val="3_AnnualGenerationAG"/>
      <sheetName val="4_AnnualGenerationAG"/>
      <sheetName val="2_AnnualGenerationSO"/>
      <sheetName val="3_AnnualGenerationSO"/>
      <sheetName val="4_AnnualGenerationSO"/>
      <sheetName val="2_AnnualGeneration"/>
      <sheetName val="3_AnnualGeneration"/>
      <sheetName val="4_AnnualGeneration"/>
      <sheetName val="2_AnnualCapacity"/>
      <sheetName val="3_AnnualCapacity"/>
      <sheetName val="4_AnnualCapacity"/>
      <sheetName val="2_DurationData"/>
      <sheetName val="3_DurationData"/>
      <sheetName val="4_DurationData"/>
      <sheetName val="2_TODLink"/>
      <sheetName val="3_TODLink"/>
      <sheetName val="4_TODLink"/>
      <sheetName val="2_AnnualLink"/>
      <sheetName val="3_AnnualLink"/>
      <sheetName val="4_AnnualLink"/>
      <sheetName val="2_AnnualNodeSummary"/>
      <sheetName val="3_AnnualNodeSummary"/>
      <sheetName val="4_AnnualNodeSummary"/>
      <sheetName val="2_TODNodeSummary"/>
      <sheetName val="3_TODNodeSummary"/>
      <sheetName val="4_TODNodeSummary"/>
      <sheetName val="2_DemandSummary"/>
      <sheetName val="3_DemandSummary"/>
      <sheetName val="4_DemandSummary"/>
      <sheetName val="2_AnnualDemandMax"/>
      <sheetName val="3_AnnualDemandMax"/>
      <sheetName val="4_AnnualDemandMax"/>
      <sheetName val="2_NPVall"/>
      <sheetName val="3_NPVall"/>
      <sheetName val="4_NPVall"/>
      <sheetName val="2_Emissions"/>
      <sheetName val="3_Emissions"/>
      <sheetName val="4_Emissions"/>
      <sheetName val="2_BuildLimits"/>
      <sheetName val="3_BuildLimits"/>
      <sheetName val="4_BuildLimits"/>
      <sheetName val="2_CF"/>
      <sheetName val="3_CF"/>
      <sheetName val="4_CF"/>
    </sheetNames>
    <sheetDataSet>
      <sheetData sheetId="0"/>
      <sheetData sheetId="1">
        <row r="3">
          <cell r="D3" t="str">
            <v>SCS</v>
          </cell>
        </row>
        <row r="4">
          <cell r="D4" t="str">
            <v>SCS M1200 M1_27 M2_29</v>
          </cell>
        </row>
        <row r="5">
          <cell r="D5" t="str">
            <v>SCS M750 M1_27</v>
          </cell>
        </row>
        <row r="6">
          <cell r="D6" t="str">
            <v>SCS M750 M1_31</v>
          </cell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Macro"/>
      <sheetName val="Case assumptions"/>
      <sheetName val="Scenario effects"/>
      <sheetName val="Unit nameplate capacity"/>
      <sheetName val="Unit to Tech"/>
      <sheetName val="Annual CF Case 1"/>
      <sheetName val="Annual CF Case 2"/>
      <sheetName val="Annual CF Case 3"/>
      <sheetName val="Annual CF Case 4"/>
      <sheetName val="Annual CF Case 5"/>
      <sheetName val="Annual CF Case 6"/>
      <sheetName val="Annual GWh as-gen Case 1"/>
      <sheetName val="Annual GWh as-gen Case 2"/>
      <sheetName val="Annual GWh as-gen Case 3"/>
      <sheetName val="Annual GWh as-gen Case 4"/>
      <sheetName val="Annual GWh as-gen Case 5"/>
      <sheetName val="Annual GWh as-gen Case 6"/>
      <sheetName val="NPV Case 1"/>
      <sheetName val="NPV Case 2"/>
      <sheetName val="NPV Case 3"/>
      <sheetName val="NPV Case 4"/>
      <sheetName val="NPV Case 5"/>
      <sheetName val="NPV Case 6"/>
      <sheetName val="NPV compare #1#"/>
      <sheetName val="NPV compare #2#"/>
      <sheetName val="NPV compare #3#"/>
      <sheetName val="NPV compare #4#"/>
      <sheetName val="NPV compare #5#"/>
      <sheetName val="Annual region NPV Case 1"/>
      <sheetName val="Annual region NPV Case 2"/>
      <sheetName val="Annual region NPV Case 3"/>
      <sheetName val="Annual region NPV Case 4"/>
      <sheetName val="Annual region NPV Case 5"/>
      <sheetName val="Annual region NPV Case 6"/>
      <sheetName val="Annual region NPV compare #1#"/>
      <sheetName val="Annual region NPV compare #2#"/>
      <sheetName val="Annual region NPV compare #3#"/>
      <sheetName val="Annual region NPV compare #4#"/>
      <sheetName val="Annual region NPV compare #5#"/>
      <sheetName val="Region NPV yearly Case 1"/>
      <sheetName val="Region NPV yearly Case 2"/>
      <sheetName val="Region NPV yearly Case 3"/>
      <sheetName val="Region NPV yearly Case 4"/>
      <sheetName val="Region NPV yearly Case 5"/>
      <sheetName val="Region NPV yearly Case 6"/>
      <sheetName val="Region NPV yearly compare #1#"/>
      <sheetName val="Region NPV yearly compare #2#"/>
      <sheetName val="Region NPV yearly compare #3#"/>
      <sheetName val="Region NPV yearly compare #4#"/>
      <sheetName val="Region NPV yearly compare #5#"/>
      <sheetName val="Annual tech NPV Case 1"/>
      <sheetName val="Annual tech NPV Case 2"/>
      <sheetName val="Annual tech NPV Case 3"/>
      <sheetName val="Annual tech NPV Case 4"/>
      <sheetName val="Annual tech NPV Case 5"/>
      <sheetName val="Annual tech NPV Case 6"/>
      <sheetName val="Annual tech NPV compare #1#"/>
      <sheetName val="Annual tech NPV compare #2#"/>
      <sheetName val="Annual tech NPV compare #3#"/>
      <sheetName val="Annual tech NPV compare #4#"/>
      <sheetName val="Annual tech NPV compare #5#"/>
      <sheetName val="Tech NPV yearly Case 1"/>
      <sheetName val="Tech NPV yearly Case 2"/>
      <sheetName val="Tech NPV yearly Case 3"/>
      <sheetName val="Tech NPV yearly Case 4"/>
      <sheetName val="Tech NPV yearly Case 5"/>
      <sheetName val="Tech NPV yearly Case 6"/>
      <sheetName val="Tech NPV yearly compare #1#"/>
      <sheetName val="Tech NPV yearly compare #2#"/>
      <sheetName val="Tech NPV yearly compare #3#"/>
      <sheetName val="Tech NPV yearly compare #4#"/>
      <sheetName val="Tech NPV yearly compare #5#"/>
      <sheetName val="Gen as-generated Case 1"/>
      <sheetName val="Gen as-generated Case 2"/>
      <sheetName val="Gen as-generated Case 3"/>
      <sheetName val="Gen as-generated Case 4"/>
      <sheetName val="Gen as-generated Case 5"/>
      <sheetName val="Gen as-generated Case 6"/>
      <sheetName val="Gen as-generated compare #1#"/>
      <sheetName val="Gen as-generated compare #2#"/>
      <sheetName val="Gen as-generated compare #3#"/>
      <sheetName val="Gen as-generated compare #4#"/>
      <sheetName val="Gen as-generated compare #5#"/>
      <sheetName val="Gen - Node-REZ Case 1"/>
      <sheetName val="Gen - Node-REZ Case 2"/>
      <sheetName val="Gen - Node-REZ Case 3"/>
      <sheetName val="Gen - Node-REZ Case 4"/>
      <sheetName val="Gen - Node-REZ Case 5"/>
      <sheetName val="Gen - Node-REZ Case 6"/>
      <sheetName val="Gen - Node-REZ compare #1#"/>
      <sheetName val="Gen - Node-REZ compare #2#"/>
      <sheetName val="Gen - Node-REZ compare #3#"/>
      <sheetName val="Gen - Node-REZ compare #4#"/>
      <sheetName val="Gen - Node-REZ compare #5#"/>
      <sheetName val="NEM capacity Case 1"/>
      <sheetName val="NEM capacity Case 2"/>
      <sheetName val="NEM capacity Case 3"/>
      <sheetName val="NEM capacity Case 4"/>
      <sheetName val="NEM capacity Case 5"/>
      <sheetName val="NEM capacity Case 6"/>
      <sheetName val="NEM capacity compare #1#"/>
      <sheetName val="NEM capacity compare #2#"/>
      <sheetName val="NEM capacity compare #3#"/>
      <sheetName val="NEM capacity compare #4#"/>
      <sheetName val="NEM capacity compare #5#"/>
      <sheetName val="Node-REZ capacity Case 1"/>
      <sheetName val="Node-REZ capacity Case 2"/>
      <sheetName val="Node-REZ capacity Case 3"/>
      <sheetName val="Node-REZ capacity Case 4"/>
      <sheetName val="Node-REZ capacity Case 5"/>
      <sheetName val="Node-REZ capacity Case 6"/>
      <sheetName val="Node-REZ capacity compare #1#"/>
      <sheetName val="Node-REZ capacity compare #2#"/>
      <sheetName val="Node-REZ capacity compare #3#"/>
      <sheetName val="Node-REZ capacity compare #4#"/>
      <sheetName val="Node-REZ capacity compare #5#"/>
      <sheetName val="Auto capacity Case 1"/>
      <sheetName val="Auto capacity Case 2"/>
      <sheetName val="Auto capacity Case 3"/>
      <sheetName val="Auto capacity Case 4"/>
      <sheetName val="Auto capacity Case 5"/>
      <sheetName val="Auto capacity Case 6"/>
      <sheetName val="Auto capacity compare #1#"/>
      <sheetName val="Auto capacity compare #2#"/>
      <sheetName val="Auto capacity compare #3#"/>
      <sheetName val="Auto capacity compare #4#"/>
      <sheetName val="Auto capacity compare #5#"/>
      <sheetName val="Auto REZ overview Case 1"/>
      <sheetName val="Auto REZ overview Case 2"/>
      <sheetName val="Auto REZ overview Case 3"/>
      <sheetName val="Auto REZ overview Case 4"/>
      <sheetName val="Auto REZ overview Case 5"/>
      <sheetName val="Auto REZ overview Case 6"/>
      <sheetName val="Auto REZ overview compare #1#"/>
      <sheetName val="Auto REZ overview compare #2#"/>
      <sheetName val="Auto REZ overview compare #3#"/>
      <sheetName val="Auto REZ overview compare #4#"/>
      <sheetName val="Auto REZ overview compare #5#"/>
      <sheetName val="Proxy price Case 1"/>
      <sheetName val="Proxy price Case 2"/>
      <sheetName val="Proxy price Case 3"/>
      <sheetName val="Proxy price Case 4"/>
      <sheetName val="Proxy price Case 5"/>
      <sheetName val="Proxy price Case 6"/>
      <sheetName val="Proxy price compare #1#"/>
      <sheetName val="Proxy price compare #2#"/>
      <sheetName val="Proxy price compare #3#"/>
      <sheetName val="Proxy price compare #4#"/>
      <sheetName val="Proxy price compare #5#"/>
      <sheetName val="Proxy price hourly Case 1"/>
      <sheetName val="Proxy price hourly Case 2"/>
      <sheetName val="Proxy price hourly Case 3"/>
      <sheetName val="Proxy price hourly Case 4"/>
      <sheetName val="Proxy price hourly Case 5"/>
      <sheetName val="Proxy price hourly Case 6"/>
      <sheetName val="Proxy price hourly compare #1#"/>
      <sheetName val="Proxy price hourly compare #2#"/>
      <sheetName val="Proxy price hourly compare #3#"/>
      <sheetName val="Proxy price hourly compare #4#"/>
      <sheetName val="Proxy price hourly compare #5#"/>
      <sheetName val="Energy flow Case 1"/>
      <sheetName val="Energy flow Case 2"/>
      <sheetName val="Energy flow Case 3"/>
      <sheetName val="Energy flow Case 4"/>
      <sheetName val="Energy flow Case 5"/>
      <sheetName val="Energy flow Case 6"/>
      <sheetName val="Energy flow compare #1#"/>
      <sheetName val="Energy flow compare #2#"/>
      <sheetName val="Energy flow compare #3#"/>
      <sheetName val="Energy flow compare #4#"/>
      <sheetName val="Energy flow compare #5#"/>
      <sheetName val="USE Case 1"/>
      <sheetName val="USE Case 2"/>
      <sheetName val="USE Case 3"/>
      <sheetName val="USE Case 4"/>
      <sheetName val="USE Case 5"/>
      <sheetName val="USE Case 6"/>
      <sheetName val="USE compare #1#"/>
      <sheetName val="USE compare #2#"/>
      <sheetName val="USE compare #3#"/>
      <sheetName val="USE compare #4#"/>
      <sheetName val="USE compare #5#"/>
      <sheetName val="Emissions Case 1"/>
      <sheetName val="Emissions Case 2"/>
      <sheetName val="Emissions Case 3"/>
      <sheetName val="Emissions Case 4"/>
      <sheetName val="Emissions Case 5"/>
      <sheetName val="Emissions Case 6"/>
      <sheetName val="Emissions compare #1#"/>
      <sheetName val="Emissions compare #2#"/>
      <sheetName val="Emissions compare #3#"/>
      <sheetName val="Emissions compare #4#"/>
      <sheetName val="Emissions compare #5#"/>
      <sheetName val="NSW to QLD Case 1"/>
      <sheetName val="NSW to QLD Case 2"/>
      <sheetName val="NSW to QLD Case 3"/>
      <sheetName val="NSW to QLD Case 4"/>
      <sheetName val="NSW to QLD Case 5"/>
      <sheetName val="NSW to QLD Case 6"/>
      <sheetName val="VIC to NSW Case 1"/>
      <sheetName val="VIC to NSW Case 2"/>
      <sheetName val="VIC to NSW Case 3"/>
      <sheetName val="VIC to NSW Case 4"/>
      <sheetName val="VIC to NSW Case 5"/>
      <sheetName val="VIC to NSW Case 6"/>
      <sheetName val="VIC to SA Case 1"/>
      <sheetName val="VIC to SA Case 2"/>
      <sheetName val="VIC to SA Case 3"/>
      <sheetName val="VIC to SA Case 4"/>
      <sheetName val="VIC to SA Case 5"/>
      <sheetName val="VIC to SA Case 6"/>
      <sheetName val="NSW to SA Case 1"/>
      <sheetName val="NSW to SA Case 2"/>
      <sheetName val="NSW to SA Case 3"/>
      <sheetName val="NSW to SA Case 4"/>
      <sheetName val="NSW to SA Case 5"/>
      <sheetName val="NSW to SA Case 6"/>
      <sheetName val="TAS to VIC Case 1"/>
      <sheetName val="TAS to VIC Case 2"/>
      <sheetName val="TAS to VIC Case 3"/>
      <sheetName val="TAS to VIC Case 4"/>
      <sheetName val="TAS to VIC Case 5"/>
      <sheetName val="TAS to VIC Case 6"/>
      <sheetName val="1_DBCapacity"/>
      <sheetName val="1_RetirmentWindow"/>
      <sheetName val="1_UnitAndNECapacity"/>
      <sheetName val="1_AnnualGenerationAG"/>
      <sheetName val="1_AnnualGenerationSO"/>
      <sheetName val="1_AnnualGeneration"/>
      <sheetName val="1_AnnualCapacity"/>
      <sheetName val="1_DurationData"/>
      <sheetName val="1_TODLink"/>
      <sheetName val="1_AnnualLink"/>
      <sheetName val="1_AnnualNodeSummary"/>
      <sheetName val="1_TODNodeSummary"/>
      <sheetName val="1_DemandSummary"/>
      <sheetName val="1_AnnualDemandMax"/>
      <sheetName val="1_NPVall"/>
      <sheetName val="1_Emissions"/>
      <sheetName val="1_BuildLimits"/>
      <sheetName val="1_CF"/>
      <sheetName val="2_DBCapacity"/>
      <sheetName val="3_DBCapacity"/>
      <sheetName val="4_DBCapacity"/>
      <sheetName val="5_DBCapacity"/>
      <sheetName val="6_DBCapacity"/>
      <sheetName val="2_RetirmentWindow"/>
      <sheetName val="3_RetirmentWindow"/>
      <sheetName val="4_RetirmentWindow"/>
      <sheetName val="5_RetirmentWindow"/>
      <sheetName val="6_RetirmentWindow"/>
      <sheetName val="2_UnitAndNECapacity"/>
      <sheetName val="3_UnitAndNECapacity"/>
      <sheetName val="4_UnitAndNECapacity"/>
      <sheetName val="5_UnitAndNECapacity"/>
      <sheetName val="6_UnitAndNECapacity"/>
      <sheetName val="2_AnnualGenerationAG"/>
      <sheetName val="3_AnnualGenerationAG"/>
      <sheetName val="4_AnnualGenerationAG"/>
      <sheetName val="5_AnnualGenerationAG"/>
      <sheetName val="6_AnnualGenerationAG"/>
      <sheetName val="2_AnnualGenerationSO"/>
      <sheetName val="3_AnnualGenerationSO"/>
      <sheetName val="4_AnnualGenerationSO"/>
      <sheetName val="5_AnnualGenerationSO"/>
      <sheetName val="6_AnnualGenerationSO"/>
      <sheetName val="2_AnnualGeneration"/>
      <sheetName val="3_AnnualGeneration"/>
      <sheetName val="4_AnnualGeneration"/>
      <sheetName val="5_AnnualGeneration"/>
      <sheetName val="6_AnnualGeneration"/>
      <sheetName val="2_AnnualCapacity"/>
      <sheetName val="3_AnnualCapacity"/>
      <sheetName val="4_AnnualCapacity"/>
      <sheetName val="5_AnnualCapacity"/>
      <sheetName val="6_AnnualCapacity"/>
      <sheetName val="2_DurationData"/>
      <sheetName val="3_DurationData"/>
      <sheetName val="4_DurationData"/>
      <sheetName val="5_DurationData"/>
      <sheetName val="6_DurationData"/>
      <sheetName val="2_TODLink"/>
      <sheetName val="3_TODLink"/>
      <sheetName val="4_TODLink"/>
      <sheetName val="5_TODLink"/>
      <sheetName val="6_TODLink"/>
      <sheetName val="2_AnnualLink"/>
      <sheetName val="3_AnnualLink"/>
      <sheetName val="4_AnnualLink"/>
      <sheetName val="5_AnnualLink"/>
      <sheetName val="6_AnnualLink"/>
      <sheetName val="2_AnnualNodeSummary"/>
      <sheetName val="3_AnnualNodeSummary"/>
      <sheetName val="4_AnnualNodeSummary"/>
      <sheetName val="5_AnnualNodeSummary"/>
      <sheetName val="6_AnnualNodeSummary"/>
      <sheetName val="2_TODNodeSummary"/>
      <sheetName val="3_TODNodeSummary"/>
      <sheetName val="4_TODNodeSummary"/>
      <sheetName val="5_TODNodeSummary"/>
      <sheetName val="6_TODNodeSummary"/>
      <sheetName val="2_DemandSummary"/>
      <sheetName val="3_DemandSummary"/>
      <sheetName val="4_DemandSummary"/>
      <sheetName val="5_DemandSummary"/>
      <sheetName val="6_DemandSummary"/>
      <sheetName val="2_AnnualDemandMax"/>
      <sheetName val="3_AnnualDemandMax"/>
      <sheetName val="4_AnnualDemandMax"/>
      <sheetName val="5_AnnualDemandMax"/>
      <sheetName val="6_AnnualDemandMax"/>
      <sheetName val="2_NPVall"/>
      <sheetName val="3_NPVall"/>
      <sheetName val="4_NPVall"/>
      <sheetName val="5_NPVall"/>
      <sheetName val="6_NPVall"/>
      <sheetName val="2_Emissions"/>
      <sheetName val="3_Emissions"/>
      <sheetName val="4_Emissions"/>
      <sheetName val="5_Emissions"/>
      <sheetName val="6_Emissions"/>
      <sheetName val="2_BuildLimits"/>
      <sheetName val="3_BuildLimits"/>
      <sheetName val="4_BuildLimits"/>
      <sheetName val="5_BuildLimits"/>
      <sheetName val="6_BuildLimits"/>
      <sheetName val="2_CF"/>
      <sheetName val="3_CF"/>
      <sheetName val="4_CF"/>
      <sheetName val="5_CF"/>
      <sheetName val="6_CF"/>
    </sheetNames>
    <sheetDataSet>
      <sheetData sheetId="0" refreshError="1"/>
      <sheetData sheetId="1" refreshError="1">
        <row r="27">
          <cell r="B27">
            <v>2021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1B8F7-3161-4C70-B307-0B968BD7848A}">
  <dimension ref="A1:H181"/>
  <sheetViews>
    <sheetView tabSelected="1" zoomScaleNormal="100" workbookViewId="0">
      <selection activeCell="D26" sqref="D26"/>
    </sheetView>
  </sheetViews>
  <sheetFormatPr defaultColWidth="0" defaultRowHeight="15" zeroHeight="1" x14ac:dyDescent="0.25"/>
  <cols>
    <col min="1" max="1" width="11.85546875" customWidth="1"/>
    <col min="2" max="2" width="46.7109375" customWidth="1"/>
    <col min="3" max="3" width="16.85546875" customWidth="1"/>
    <col min="4" max="4" width="49.5703125" customWidth="1"/>
    <col min="5" max="5" width="10.28515625" customWidth="1"/>
    <col min="6" max="6" width="9.140625" style="135" customWidth="1"/>
    <col min="7" max="8" width="0" hidden="1" customWidth="1"/>
    <col min="9" max="16384" width="9.140625" hidden="1"/>
  </cols>
  <sheetData>
    <row r="1" spans="1:8" ht="25.5" customHeight="1" x14ac:dyDescent="0.35">
      <c r="A1" s="199"/>
      <c r="B1" s="200" t="s">
        <v>2</v>
      </c>
      <c r="C1" s="199"/>
      <c r="D1" s="199"/>
      <c r="E1" s="199"/>
      <c r="F1" s="199"/>
      <c r="G1" s="27"/>
      <c r="H1" s="27"/>
    </row>
    <row r="2" spans="1:8" ht="22.5" customHeight="1" x14ac:dyDescent="0.25">
      <c r="B2" s="300" t="s">
        <v>221</v>
      </c>
      <c r="C2" s="274"/>
      <c r="D2" s="274"/>
      <c r="E2" s="135"/>
    </row>
    <row r="3" spans="1:8" ht="18" customHeight="1" x14ac:dyDescent="0.25">
      <c r="A3" s="135"/>
      <c r="B3" s="302" t="s">
        <v>194</v>
      </c>
      <c r="C3" s="274"/>
      <c r="D3" s="274"/>
      <c r="E3" s="135"/>
    </row>
    <row r="4" spans="1:8" ht="29.25" customHeight="1" thickBot="1" x14ac:dyDescent="0.3">
      <c r="A4" s="135"/>
      <c r="B4" s="298" t="s">
        <v>189</v>
      </c>
      <c r="C4" s="299"/>
      <c r="D4" s="298" t="s">
        <v>190</v>
      </c>
      <c r="E4" s="135"/>
    </row>
    <row r="5" spans="1:8" x14ac:dyDescent="0.25">
      <c r="A5" s="135"/>
      <c r="B5" s="21" t="s">
        <v>55</v>
      </c>
      <c r="C5" s="135"/>
      <c r="D5" s="4" t="s">
        <v>54</v>
      </c>
      <c r="E5" s="5"/>
    </row>
    <row r="6" spans="1:8" ht="15.75" thickBot="1" x14ac:dyDescent="0.3">
      <c r="A6" s="135"/>
      <c r="B6" s="194" t="s">
        <v>136</v>
      </c>
      <c r="C6" s="135"/>
      <c r="D6" s="6" t="s">
        <v>3</v>
      </c>
      <c r="E6" s="7" t="s">
        <v>4</v>
      </c>
    </row>
    <row r="7" spans="1:8" x14ac:dyDescent="0.25">
      <c r="A7" s="135"/>
      <c r="B7" s="194" t="s">
        <v>137</v>
      </c>
      <c r="C7" s="135"/>
      <c r="D7" s="22" t="s">
        <v>132</v>
      </c>
      <c r="E7" s="2">
        <v>0.25</v>
      </c>
    </row>
    <row r="8" spans="1:8" x14ac:dyDescent="0.25">
      <c r="A8" s="135"/>
      <c r="B8" s="194" t="s">
        <v>56</v>
      </c>
      <c r="C8" s="135"/>
      <c r="D8" s="22" t="s">
        <v>133</v>
      </c>
      <c r="E8" s="2">
        <v>0.25</v>
      </c>
    </row>
    <row r="9" spans="1:8" x14ac:dyDescent="0.25">
      <c r="A9" s="135"/>
      <c r="B9" s="194" t="s">
        <v>57</v>
      </c>
      <c r="C9" s="135"/>
      <c r="D9" s="22" t="s">
        <v>134</v>
      </c>
      <c r="E9" s="2">
        <v>0.25</v>
      </c>
    </row>
    <row r="10" spans="1:8" ht="15.75" thickBot="1" x14ac:dyDescent="0.3">
      <c r="A10" s="135"/>
      <c r="B10" s="194" t="s">
        <v>180</v>
      </c>
      <c r="C10" s="135"/>
      <c r="D10" s="23" t="s">
        <v>135</v>
      </c>
      <c r="E10" s="3">
        <v>0.25</v>
      </c>
    </row>
    <row r="11" spans="1:8" x14ac:dyDescent="0.25">
      <c r="A11" s="135"/>
      <c r="B11" s="194" t="s">
        <v>58</v>
      </c>
      <c r="C11" s="135"/>
      <c r="D11" s="135"/>
      <c r="E11" s="135"/>
    </row>
    <row r="12" spans="1:8" x14ac:dyDescent="0.25">
      <c r="A12" s="135"/>
      <c r="B12" s="194" t="s">
        <v>59</v>
      </c>
      <c r="C12" s="135"/>
      <c r="D12" s="135"/>
      <c r="E12" s="135"/>
    </row>
    <row r="13" spans="1:8" x14ac:dyDescent="0.25">
      <c r="A13" s="135"/>
      <c r="B13" s="194" t="s">
        <v>60</v>
      </c>
      <c r="C13" s="135"/>
      <c r="D13" s="135"/>
      <c r="E13" s="135"/>
    </row>
    <row r="14" spans="1:8" x14ac:dyDescent="0.25">
      <c r="A14" s="135"/>
      <c r="B14" s="194" t="s">
        <v>61</v>
      </c>
      <c r="C14" s="135"/>
      <c r="D14" s="135"/>
      <c r="E14" s="135"/>
    </row>
    <row r="15" spans="1:8" x14ac:dyDescent="0.25">
      <c r="A15" s="135"/>
      <c r="B15" s="194" t="s">
        <v>62</v>
      </c>
      <c r="C15" s="135"/>
      <c r="D15" s="135"/>
      <c r="E15" s="135"/>
    </row>
    <row r="16" spans="1:8" ht="15.75" thickBot="1" x14ac:dyDescent="0.3">
      <c r="A16" s="135"/>
      <c r="B16" s="195" t="s">
        <v>63</v>
      </c>
      <c r="C16" s="135"/>
      <c r="D16" s="135"/>
      <c r="E16" s="135"/>
    </row>
    <row r="17" spans="1:6" ht="15.75" thickBot="1" x14ac:dyDescent="0.3">
      <c r="A17" s="139"/>
      <c r="B17" s="197"/>
      <c r="C17" s="139"/>
      <c r="D17" s="139"/>
      <c r="E17" s="139"/>
      <c r="F17" s="139"/>
    </row>
    <row r="18" spans="1:6" ht="20.25" customHeight="1" thickBot="1" x14ac:dyDescent="0.3">
      <c r="A18" s="135"/>
      <c r="B18" s="283" t="s">
        <v>92</v>
      </c>
      <c r="C18" s="135"/>
      <c r="D18" s="135" t="s">
        <v>222</v>
      </c>
      <c r="E18" s="135"/>
    </row>
    <row r="19" spans="1:6" ht="15.75" thickBot="1" x14ac:dyDescent="0.3">
      <c r="A19" s="135"/>
      <c r="B19" s="198" t="s">
        <v>5</v>
      </c>
      <c r="C19" s="196">
        <v>5.8999999999999997E-2</v>
      </c>
      <c r="D19" s="135" t="s">
        <v>224</v>
      </c>
      <c r="E19" s="135"/>
    </row>
    <row r="20" spans="1:6" x14ac:dyDescent="0.25">
      <c r="A20" s="135"/>
      <c r="B20" s="135"/>
      <c r="C20" s="135"/>
      <c r="D20" s="135" t="s">
        <v>223</v>
      </c>
      <c r="E20" s="135"/>
    </row>
    <row r="21" spans="1:6" x14ac:dyDescent="0.25">
      <c r="A21" s="135"/>
      <c r="B21" s="135"/>
      <c r="C21" s="135"/>
      <c r="D21" s="135" t="s">
        <v>192</v>
      </c>
      <c r="E21" s="135"/>
    </row>
    <row r="22" spans="1:6" ht="4.5" customHeight="1" thickBot="1" x14ac:dyDescent="0.3">
      <c r="A22" s="139"/>
      <c r="B22" s="139"/>
      <c r="C22" s="139"/>
      <c r="D22" s="139"/>
      <c r="E22" s="139"/>
      <c r="F22" s="139"/>
    </row>
    <row r="23" spans="1:6" ht="15.75" x14ac:dyDescent="0.25">
      <c r="A23" s="135"/>
      <c r="B23" s="228" t="s">
        <v>191</v>
      </c>
      <c r="C23" s="135"/>
      <c r="D23" s="135"/>
      <c r="E23" s="135"/>
    </row>
    <row r="24" spans="1:6" ht="3" customHeight="1" thickBot="1" x14ac:dyDescent="0.3">
      <c r="A24" s="135"/>
      <c r="B24" s="228"/>
      <c r="C24" s="135"/>
      <c r="D24" s="135"/>
      <c r="E24" s="135"/>
    </row>
    <row r="25" spans="1:6" ht="22.5" customHeight="1" thickBot="1" x14ac:dyDescent="0.3">
      <c r="A25" s="135"/>
      <c r="B25" s="278" t="s">
        <v>225</v>
      </c>
      <c r="C25" s="279" t="s">
        <v>226</v>
      </c>
      <c r="D25" s="135"/>
      <c r="E25" s="135"/>
    </row>
    <row r="26" spans="1:6" ht="30.75" customHeight="1" x14ac:dyDescent="0.25">
      <c r="A26" s="135"/>
      <c r="B26" s="280" t="s">
        <v>228</v>
      </c>
      <c r="C26" s="276" t="s">
        <v>127</v>
      </c>
      <c r="D26" s="135"/>
      <c r="E26" s="135"/>
    </row>
    <row r="27" spans="1:6" ht="20.100000000000001" customHeight="1" x14ac:dyDescent="0.25">
      <c r="A27" s="135"/>
      <c r="B27" s="286" t="s">
        <v>227</v>
      </c>
      <c r="C27" s="288"/>
      <c r="D27" s="135"/>
      <c r="E27" s="135"/>
    </row>
    <row r="28" spans="1:6" ht="20.100000000000001" customHeight="1" x14ac:dyDescent="0.25">
      <c r="A28" s="135"/>
      <c r="B28" s="281" t="s">
        <v>242</v>
      </c>
      <c r="C28" s="275" t="s">
        <v>220</v>
      </c>
      <c r="D28" s="135"/>
      <c r="E28" s="135"/>
    </row>
    <row r="29" spans="1:6" ht="20.100000000000001" customHeight="1" x14ac:dyDescent="0.25">
      <c r="A29" s="135"/>
      <c r="B29" s="281" t="s">
        <v>244</v>
      </c>
      <c r="C29" s="275" t="s">
        <v>79</v>
      </c>
      <c r="D29" s="135"/>
      <c r="E29" s="135"/>
    </row>
    <row r="30" spans="1:6" ht="29.25" customHeight="1" x14ac:dyDescent="0.25">
      <c r="A30" s="135"/>
      <c r="B30" s="282" t="s">
        <v>245</v>
      </c>
      <c r="C30" s="277" t="s">
        <v>229</v>
      </c>
      <c r="D30" s="135"/>
      <c r="E30" s="135"/>
    </row>
    <row r="31" spans="1:6" ht="18.75" customHeight="1" x14ac:dyDescent="0.25">
      <c r="A31" s="135"/>
      <c r="B31" s="284"/>
      <c r="C31" s="290" t="s">
        <v>230</v>
      </c>
      <c r="D31" s="135"/>
      <c r="E31" s="135"/>
    </row>
    <row r="32" spans="1:6" ht="15" customHeight="1" x14ac:dyDescent="0.25">
      <c r="A32" s="135"/>
      <c r="B32" s="284"/>
      <c r="C32" s="285" t="s">
        <v>231</v>
      </c>
      <c r="D32" s="135"/>
      <c r="E32" s="135"/>
    </row>
    <row r="33" spans="1:5" ht="15" customHeight="1" x14ac:dyDescent="0.25">
      <c r="A33" s="135"/>
      <c r="B33" s="286"/>
      <c r="C33" s="285" t="s">
        <v>232</v>
      </c>
      <c r="D33" s="135"/>
      <c r="E33" s="135"/>
    </row>
    <row r="34" spans="1:5" ht="15" customHeight="1" x14ac:dyDescent="0.25">
      <c r="A34" s="135"/>
      <c r="B34" s="286" t="s">
        <v>243</v>
      </c>
      <c r="C34" s="285" t="s">
        <v>233</v>
      </c>
      <c r="D34" s="135"/>
      <c r="E34" s="135"/>
    </row>
    <row r="35" spans="1:5" ht="15" customHeight="1" x14ac:dyDescent="0.25">
      <c r="A35" s="135"/>
      <c r="B35" s="286" t="s">
        <v>241</v>
      </c>
      <c r="C35" s="285" t="s">
        <v>234</v>
      </c>
      <c r="D35" s="135"/>
      <c r="E35" s="135"/>
    </row>
    <row r="36" spans="1:5" ht="15" customHeight="1" x14ac:dyDescent="0.25">
      <c r="A36" s="135"/>
      <c r="B36" s="286"/>
      <c r="C36" s="285" t="s">
        <v>235</v>
      </c>
      <c r="D36" s="135"/>
      <c r="E36" s="135"/>
    </row>
    <row r="37" spans="1:5" ht="15" customHeight="1" x14ac:dyDescent="0.25">
      <c r="A37" s="135"/>
      <c r="B37" s="286"/>
      <c r="C37" s="285" t="s">
        <v>236</v>
      </c>
      <c r="D37" s="135"/>
      <c r="E37" s="135"/>
    </row>
    <row r="38" spans="1:5" ht="15" customHeight="1" x14ac:dyDescent="0.25">
      <c r="A38" s="135"/>
      <c r="B38" s="286"/>
      <c r="C38" s="285" t="s">
        <v>237</v>
      </c>
      <c r="D38" s="135"/>
      <c r="E38" s="135"/>
    </row>
    <row r="39" spans="1:5" x14ac:dyDescent="0.25">
      <c r="A39" s="135"/>
      <c r="B39" s="286"/>
      <c r="C39" s="285" t="s">
        <v>238</v>
      </c>
      <c r="D39" s="135"/>
      <c r="E39" s="135"/>
    </row>
    <row r="40" spans="1:5" x14ac:dyDescent="0.25">
      <c r="A40" s="135"/>
      <c r="B40" s="286"/>
      <c r="C40" s="285" t="s">
        <v>239</v>
      </c>
      <c r="D40" s="135"/>
      <c r="E40" s="135"/>
    </row>
    <row r="41" spans="1:5" ht="20.25" customHeight="1" thickBot="1" x14ac:dyDescent="0.3">
      <c r="A41" s="135"/>
      <c r="B41" s="287"/>
      <c r="C41" s="289" t="s">
        <v>240</v>
      </c>
      <c r="D41" s="135"/>
      <c r="E41" s="135"/>
    </row>
    <row r="42" spans="1:5" x14ac:dyDescent="0.25">
      <c r="A42" s="135"/>
      <c r="B42" s="135"/>
      <c r="C42" s="135"/>
      <c r="D42" s="135"/>
      <c r="E42" s="135"/>
    </row>
    <row r="43" spans="1:5" hidden="1" x14ac:dyDescent="0.25">
      <c r="A43" s="135"/>
      <c r="B43" s="135"/>
      <c r="C43" s="135"/>
      <c r="D43" s="135"/>
      <c r="E43" s="135"/>
    </row>
    <row r="44" spans="1:5" hidden="1" x14ac:dyDescent="0.25">
      <c r="A44" s="135"/>
      <c r="B44" s="135"/>
      <c r="C44" s="135"/>
      <c r="D44" s="135"/>
      <c r="E44" s="135"/>
    </row>
    <row r="45" spans="1:5" hidden="1" x14ac:dyDescent="0.25">
      <c r="A45" s="135"/>
      <c r="B45" s="135"/>
      <c r="C45" s="135"/>
      <c r="D45" s="135"/>
      <c r="E45" s="135"/>
    </row>
    <row r="46" spans="1:5" hidden="1" x14ac:dyDescent="0.25">
      <c r="A46" s="135"/>
      <c r="B46" s="135"/>
      <c r="C46" s="135"/>
      <c r="D46" s="135"/>
      <c r="E46" s="135"/>
    </row>
    <row r="47" spans="1:5" hidden="1" x14ac:dyDescent="0.25">
      <c r="A47" s="135"/>
      <c r="B47" s="135"/>
      <c r="C47" s="135"/>
      <c r="D47" s="135"/>
      <c r="E47" s="135"/>
    </row>
    <row r="48" spans="1:5" hidden="1" x14ac:dyDescent="0.25">
      <c r="A48" s="135"/>
      <c r="B48" s="135"/>
      <c r="C48" s="135"/>
      <c r="D48" s="135"/>
      <c r="E48" s="135"/>
    </row>
    <row r="49" spans="1:5" hidden="1" x14ac:dyDescent="0.25">
      <c r="A49" s="135"/>
      <c r="B49" s="135"/>
      <c r="C49" s="135"/>
      <c r="D49" s="135"/>
      <c r="E49" s="135"/>
    </row>
    <row r="50" spans="1:5" hidden="1" x14ac:dyDescent="0.25">
      <c r="A50" s="135"/>
      <c r="B50" s="135"/>
      <c r="C50" s="135"/>
      <c r="D50" s="135"/>
      <c r="E50" s="135"/>
    </row>
    <row r="51" spans="1:5" hidden="1" x14ac:dyDescent="0.25">
      <c r="A51" s="135"/>
      <c r="B51" s="135"/>
      <c r="C51" s="135"/>
      <c r="D51" s="135"/>
      <c r="E51" s="135"/>
    </row>
    <row r="52" spans="1:5" hidden="1" x14ac:dyDescent="0.25">
      <c r="A52" s="135"/>
      <c r="B52" s="135"/>
      <c r="C52" s="135"/>
      <c r="D52" s="135"/>
      <c r="E52" s="135"/>
    </row>
    <row r="53" spans="1:5" hidden="1" x14ac:dyDescent="0.25">
      <c r="A53" s="135"/>
      <c r="B53" s="135"/>
      <c r="C53" s="135"/>
      <c r="D53" s="135"/>
      <c r="E53" s="135"/>
    </row>
    <row r="54" spans="1:5" hidden="1" x14ac:dyDescent="0.25">
      <c r="A54" s="135"/>
      <c r="B54" s="135"/>
      <c r="C54" s="135"/>
      <c r="D54" s="135"/>
      <c r="E54" s="135"/>
    </row>
    <row r="55" spans="1:5" hidden="1" x14ac:dyDescent="0.25">
      <c r="A55" s="135"/>
      <c r="B55" s="135"/>
      <c r="C55" s="135"/>
      <c r="D55" s="135"/>
      <c r="E55" s="135"/>
    </row>
    <row r="56" spans="1:5" hidden="1" x14ac:dyDescent="0.25">
      <c r="A56" s="135"/>
      <c r="B56" s="135"/>
      <c r="C56" s="135"/>
      <c r="D56" s="135"/>
      <c r="E56" s="135"/>
    </row>
    <row r="57" spans="1:5" hidden="1" x14ac:dyDescent="0.25">
      <c r="A57" s="135"/>
      <c r="B57" s="135"/>
      <c r="C57" s="135"/>
      <c r="D57" s="135"/>
      <c r="E57" s="135"/>
    </row>
    <row r="58" spans="1:5" hidden="1" x14ac:dyDescent="0.25">
      <c r="A58" s="135"/>
      <c r="B58" s="135"/>
      <c r="C58" s="135"/>
      <c r="D58" s="135"/>
      <c r="E58" s="135"/>
    </row>
    <row r="59" spans="1:5" hidden="1" x14ac:dyDescent="0.25">
      <c r="A59" s="135"/>
      <c r="B59" s="135"/>
      <c r="C59" s="135"/>
      <c r="D59" s="135"/>
      <c r="E59" s="135"/>
    </row>
    <row r="60" spans="1:5" hidden="1" x14ac:dyDescent="0.25">
      <c r="A60" s="135"/>
      <c r="B60" s="135"/>
      <c r="C60" s="135"/>
      <c r="D60" s="135"/>
      <c r="E60" s="135"/>
    </row>
    <row r="61" spans="1:5" hidden="1" x14ac:dyDescent="0.25">
      <c r="A61" s="135"/>
      <c r="B61" s="135"/>
      <c r="C61" s="135"/>
      <c r="D61" s="135"/>
      <c r="E61" s="135"/>
    </row>
    <row r="62" spans="1:5" hidden="1" x14ac:dyDescent="0.25">
      <c r="A62" s="135"/>
      <c r="B62" s="135"/>
      <c r="C62" s="135"/>
      <c r="D62" s="135"/>
      <c r="E62" s="135"/>
    </row>
    <row r="63" spans="1:5" hidden="1" x14ac:dyDescent="0.25">
      <c r="A63" s="135"/>
      <c r="B63" s="135"/>
      <c r="C63" s="135"/>
      <c r="D63" s="135"/>
      <c r="E63" s="135"/>
    </row>
    <row r="64" spans="1:5" hidden="1" x14ac:dyDescent="0.25">
      <c r="A64" s="135"/>
      <c r="B64" s="135"/>
      <c r="C64" s="135"/>
      <c r="D64" s="135"/>
      <c r="E64" s="135"/>
    </row>
    <row r="65" spans="1:5" hidden="1" x14ac:dyDescent="0.25">
      <c r="A65" s="135"/>
      <c r="B65" s="135"/>
      <c r="C65" s="135"/>
      <c r="D65" s="135"/>
      <c r="E65" s="135"/>
    </row>
    <row r="66" spans="1:5" hidden="1" x14ac:dyDescent="0.25">
      <c r="A66" s="135"/>
      <c r="B66" s="135"/>
      <c r="C66" s="135"/>
      <c r="D66" s="135"/>
      <c r="E66" s="135"/>
    </row>
    <row r="67" spans="1:5" hidden="1" x14ac:dyDescent="0.25">
      <c r="A67" s="135"/>
      <c r="B67" s="135"/>
      <c r="C67" s="135"/>
      <c r="D67" s="135"/>
      <c r="E67" s="135"/>
    </row>
    <row r="68" spans="1:5" hidden="1" x14ac:dyDescent="0.25">
      <c r="A68" s="135"/>
      <c r="B68" s="135"/>
      <c r="C68" s="135"/>
      <c r="D68" s="135"/>
      <c r="E68" s="135"/>
    </row>
    <row r="69" spans="1:5" hidden="1" x14ac:dyDescent="0.25">
      <c r="A69" s="135"/>
      <c r="B69" s="135"/>
      <c r="C69" s="135"/>
      <c r="D69" s="135"/>
      <c r="E69" s="135"/>
    </row>
    <row r="70" spans="1:5" hidden="1" x14ac:dyDescent="0.25">
      <c r="A70" s="135"/>
      <c r="B70" s="135"/>
      <c r="C70" s="135"/>
      <c r="D70" s="135"/>
      <c r="E70" s="135"/>
    </row>
    <row r="71" spans="1:5" hidden="1" x14ac:dyDescent="0.25">
      <c r="A71" s="135"/>
      <c r="B71" s="135"/>
      <c r="C71" s="135"/>
      <c r="D71" s="135"/>
      <c r="E71" s="135"/>
    </row>
    <row r="72" spans="1:5" hidden="1" x14ac:dyDescent="0.25">
      <c r="A72" s="135"/>
      <c r="B72" s="135"/>
      <c r="C72" s="135"/>
      <c r="D72" s="135"/>
      <c r="E72" s="135"/>
    </row>
    <row r="73" spans="1:5" hidden="1" x14ac:dyDescent="0.25">
      <c r="A73" s="135"/>
      <c r="B73" s="135"/>
      <c r="C73" s="135"/>
      <c r="D73" s="135"/>
      <c r="E73" s="135"/>
    </row>
    <row r="74" spans="1:5" hidden="1" x14ac:dyDescent="0.25">
      <c r="A74" s="135"/>
      <c r="B74" s="135"/>
      <c r="C74" s="135"/>
      <c r="D74" s="135"/>
      <c r="E74" s="135"/>
    </row>
    <row r="75" spans="1:5" hidden="1" x14ac:dyDescent="0.25">
      <c r="A75" s="135"/>
      <c r="B75" s="135"/>
      <c r="C75" s="135"/>
      <c r="D75" s="135"/>
      <c r="E75" s="135"/>
    </row>
    <row r="76" spans="1:5" hidden="1" x14ac:dyDescent="0.25">
      <c r="A76" s="135"/>
      <c r="B76" s="135"/>
      <c r="C76" s="135"/>
      <c r="D76" s="135"/>
      <c r="E76" s="135"/>
    </row>
    <row r="77" spans="1:5" hidden="1" x14ac:dyDescent="0.25">
      <c r="A77" s="135"/>
      <c r="B77" s="135"/>
      <c r="C77" s="135"/>
      <c r="D77" s="135"/>
      <c r="E77" s="135"/>
    </row>
    <row r="78" spans="1:5" hidden="1" x14ac:dyDescent="0.25">
      <c r="A78" s="135"/>
      <c r="B78" s="135"/>
      <c r="C78" s="135"/>
      <c r="D78" s="135"/>
      <c r="E78" s="135"/>
    </row>
    <row r="79" spans="1:5" hidden="1" x14ac:dyDescent="0.25">
      <c r="A79" s="135"/>
      <c r="B79" s="135"/>
      <c r="C79" s="135"/>
      <c r="D79" s="135"/>
      <c r="E79" s="135"/>
    </row>
    <row r="80" spans="1:5" hidden="1" x14ac:dyDescent="0.25">
      <c r="A80" s="135"/>
      <c r="B80" s="135"/>
      <c r="C80" s="135"/>
      <c r="D80" s="135"/>
      <c r="E80" s="135"/>
    </row>
    <row r="81" spans="1:5" hidden="1" x14ac:dyDescent="0.25">
      <c r="A81" s="135"/>
      <c r="B81" s="135"/>
      <c r="C81" s="135"/>
      <c r="D81" s="135"/>
      <c r="E81" s="135"/>
    </row>
    <row r="82" spans="1:5" hidden="1" x14ac:dyDescent="0.25">
      <c r="A82" s="135"/>
      <c r="B82" s="135"/>
      <c r="C82" s="135"/>
      <c r="D82" s="135"/>
      <c r="E82" s="135"/>
    </row>
    <row r="83" spans="1:5" hidden="1" x14ac:dyDescent="0.25">
      <c r="A83" s="135"/>
      <c r="B83" s="135"/>
      <c r="C83" s="135"/>
      <c r="D83" s="135"/>
      <c r="E83" s="135"/>
    </row>
    <row r="84" spans="1:5" hidden="1" x14ac:dyDescent="0.25">
      <c r="A84" s="135"/>
      <c r="B84" s="135"/>
      <c r="C84" s="135"/>
      <c r="D84" s="135"/>
      <c r="E84" s="135"/>
    </row>
    <row r="85" spans="1:5" hidden="1" x14ac:dyDescent="0.25">
      <c r="A85" s="135"/>
      <c r="B85" s="135"/>
      <c r="C85" s="135"/>
      <c r="D85" s="135"/>
      <c r="E85" s="135"/>
    </row>
    <row r="86" spans="1:5" hidden="1" x14ac:dyDescent="0.25">
      <c r="A86" s="135"/>
      <c r="B86" s="135"/>
      <c r="C86" s="135"/>
      <c r="D86" s="135"/>
      <c r="E86" s="135"/>
    </row>
    <row r="87" spans="1:5" hidden="1" x14ac:dyDescent="0.25">
      <c r="A87" s="135"/>
      <c r="B87" s="135"/>
      <c r="C87" s="135"/>
      <c r="D87" s="135"/>
      <c r="E87" s="135"/>
    </row>
    <row r="88" spans="1:5" hidden="1" x14ac:dyDescent="0.25">
      <c r="A88" s="135"/>
      <c r="B88" s="135"/>
      <c r="C88" s="135"/>
      <c r="D88" s="135"/>
      <c r="E88" s="135"/>
    </row>
    <row r="89" spans="1:5" hidden="1" x14ac:dyDescent="0.25">
      <c r="A89" s="135"/>
      <c r="B89" s="135"/>
      <c r="C89" s="135"/>
      <c r="D89" s="135"/>
      <c r="E89" s="135"/>
    </row>
    <row r="90" spans="1:5" hidden="1" x14ac:dyDescent="0.25">
      <c r="A90" s="135"/>
      <c r="B90" s="135"/>
      <c r="C90" s="135"/>
      <c r="D90" s="135"/>
      <c r="E90" s="135"/>
    </row>
    <row r="91" spans="1:5" hidden="1" x14ac:dyDescent="0.25">
      <c r="A91" s="135"/>
      <c r="B91" s="135"/>
      <c r="C91" s="135"/>
      <c r="D91" s="135"/>
      <c r="E91" s="135"/>
    </row>
    <row r="92" spans="1:5" hidden="1" x14ac:dyDescent="0.25">
      <c r="A92" s="135"/>
      <c r="B92" s="135"/>
      <c r="C92" s="135"/>
      <c r="D92" s="135"/>
      <c r="E92" s="135"/>
    </row>
    <row r="93" spans="1:5" hidden="1" x14ac:dyDescent="0.25">
      <c r="A93" s="135"/>
      <c r="B93" s="135"/>
      <c r="C93" s="135"/>
      <c r="D93" s="135"/>
      <c r="E93" s="135"/>
    </row>
    <row r="94" spans="1:5" hidden="1" x14ac:dyDescent="0.25">
      <c r="A94" s="135"/>
      <c r="B94" s="135"/>
      <c r="C94" s="135"/>
      <c r="D94" s="135"/>
      <c r="E94" s="135"/>
    </row>
    <row r="95" spans="1:5" hidden="1" x14ac:dyDescent="0.25">
      <c r="A95" s="135"/>
      <c r="B95" s="135"/>
      <c r="C95" s="135"/>
      <c r="D95" s="135"/>
      <c r="E95" s="135"/>
    </row>
    <row r="96" spans="1:5" hidden="1" x14ac:dyDescent="0.25">
      <c r="A96" s="135"/>
      <c r="B96" s="135"/>
      <c r="C96" s="135"/>
      <c r="D96" s="135"/>
      <c r="E96" s="135"/>
    </row>
    <row r="97" spans="1:5" hidden="1" x14ac:dyDescent="0.25">
      <c r="A97" s="135"/>
      <c r="B97" s="135"/>
      <c r="C97" s="135"/>
      <c r="D97" s="135"/>
      <c r="E97" s="135"/>
    </row>
    <row r="98" spans="1:5" hidden="1" x14ac:dyDescent="0.25">
      <c r="A98" s="135"/>
      <c r="B98" s="135"/>
      <c r="C98" s="135"/>
      <c r="D98" s="135"/>
      <c r="E98" s="135"/>
    </row>
    <row r="99" spans="1:5" hidden="1" x14ac:dyDescent="0.25">
      <c r="A99" s="135"/>
      <c r="B99" s="135"/>
      <c r="C99" s="135"/>
      <c r="D99" s="135"/>
      <c r="E99" s="135"/>
    </row>
    <row r="100" spans="1:5" hidden="1" x14ac:dyDescent="0.25">
      <c r="A100" s="135"/>
      <c r="B100" s="135"/>
      <c r="C100" s="135"/>
      <c r="D100" s="135"/>
      <c r="E100" s="135"/>
    </row>
    <row r="101" spans="1:5" hidden="1" x14ac:dyDescent="0.25">
      <c r="A101" s="135"/>
      <c r="B101" s="135"/>
      <c r="C101" s="135"/>
      <c r="D101" s="135"/>
      <c r="E101" s="135"/>
    </row>
    <row r="102" spans="1:5" hidden="1" x14ac:dyDescent="0.25">
      <c r="A102" s="135"/>
      <c r="B102" s="135"/>
      <c r="C102" s="135"/>
      <c r="D102" s="135"/>
      <c r="E102" s="135"/>
    </row>
    <row r="103" spans="1:5" hidden="1" x14ac:dyDescent="0.25">
      <c r="A103" s="135"/>
      <c r="B103" s="135"/>
      <c r="C103" s="135"/>
      <c r="D103" s="135"/>
      <c r="E103" s="135"/>
    </row>
    <row r="104" spans="1:5" hidden="1" x14ac:dyDescent="0.25">
      <c r="A104" s="135"/>
      <c r="B104" s="135"/>
      <c r="C104" s="135"/>
      <c r="D104" s="135"/>
      <c r="E104" s="135"/>
    </row>
    <row r="105" spans="1:5" hidden="1" x14ac:dyDescent="0.25">
      <c r="A105" s="135"/>
      <c r="B105" s="135"/>
      <c r="C105" s="135"/>
      <c r="D105" s="135"/>
      <c r="E105" s="135"/>
    </row>
    <row r="106" spans="1:5" hidden="1" x14ac:dyDescent="0.25">
      <c r="A106" s="135"/>
      <c r="B106" s="135"/>
      <c r="C106" s="135"/>
      <c r="D106" s="135"/>
      <c r="E106" s="135"/>
    </row>
    <row r="107" spans="1:5" hidden="1" x14ac:dyDescent="0.25">
      <c r="A107" s="135"/>
      <c r="B107" s="135"/>
      <c r="C107" s="135"/>
      <c r="D107" s="135"/>
      <c r="E107" s="135"/>
    </row>
    <row r="108" spans="1:5" hidden="1" x14ac:dyDescent="0.25">
      <c r="A108" s="135"/>
      <c r="B108" s="135"/>
      <c r="C108" s="135"/>
      <c r="D108" s="135"/>
      <c r="E108" s="135"/>
    </row>
    <row r="109" spans="1:5" hidden="1" x14ac:dyDescent="0.25">
      <c r="A109" s="135"/>
      <c r="B109" s="135"/>
      <c r="C109" s="135"/>
      <c r="D109" s="135"/>
      <c r="E109" s="135"/>
    </row>
    <row r="110" spans="1:5" hidden="1" x14ac:dyDescent="0.25">
      <c r="A110" s="135"/>
      <c r="B110" s="135"/>
      <c r="C110" s="135"/>
      <c r="D110" s="135"/>
      <c r="E110" s="135"/>
    </row>
    <row r="111" spans="1:5" hidden="1" x14ac:dyDescent="0.25">
      <c r="A111" s="135"/>
      <c r="B111" s="135"/>
      <c r="C111" s="135"/>
      <c r="D111" s="135"/>
      <c r="E111" s="135"/>
    </row>
    <row r="112" spans="1:5" hidden="1" x14ac:dyDescent="0.25">
      <c r="A112" s="135"/>
      <c r="B112" s="135"/>
      <c r="C112" s="135"/>
      <c r="D112" s="135"/>
      <c r="E112" s="135"/>
    </row>
    <row r="113" spans="1:5" hidden="1" x14ac:dyDescent="0.25">
      <c r="A113" s="135"/>
      <c r="B113" s="135"/>
      <c r="C113" s="135"/>
      <c r="D113" s="135"/>
      <c r="E113" s="135"/>
    </row>
    <row r="114" spans="1:5" hidden="1" x14ac:dyDescent="0.25">
      <c r="A114" s="135"/>
      <c r="B114" s="135"/>
      <c r="C114" s="135"/>
      <c r="D114" s="135"/>
      <c r="E114" s="135"/>
    </row>
    <row r="115" spans="1:5" hidden="1" x14ac:dyDescent="0.25">
      <c r="A115" s="135"/>
      <c r="B115" s="135"/>
      <c r="C115" s="135"/>
      <c r="D115" s="135"/>
      <c r="E115" s="135"/>
    </row>
    <row r="116" spans="1:5" hidden="1" x14ac:dyDescent="0.25">
      <c r="A116" s="135"/>
      <c r="B116" s="135"/>
      <c r="C116" s="135"/>
      <c r="D116" s="135"/>
      <c r="E116" s="135"/>
    </row>
    <row r="117" spans="1:5" hidden="1" x14ac:dyDescent="0.25">
      <c r="A117" s="135"/>
      <c r="B117" s="135"/>
      <c r="C117" s="135"/>
      <c r="D117" s="135"/>
      <c r="E117" s="135"/>
    </row>
    <row r="118" spans="1:5" hidden="1" x14ac:dyDescent="0.25">
      <c r="A118" s="135"/>
      <c r="B118" s="135"/>
      <c r="C118" s="135"/>
      <c r="D118" s="135"/>
      <c r="E118" s="135"/>
    </row>
    <row r="119" spans="1:5" hidden="1" x14ac:dyDescent="0.25">
      <c r="A119" s="135"/>
      <c r="B119" s="135"/>
      <c r="C119" s="135"/>
      <c r="D119" s="135"/>
      <c r="E119" s="135"/>
    </row>
    <row r="120" spans="1:5" hidden="1" x14ac:dyDescent="0.25">
      <c r="A120" s="135"/>
      <c r="B120" s="135"/>
      <c r="C120" s="135"/>
      <c r="D120" s="135"/>
      <c r="E120" s="135"/>
    </row>
    <row r="121" spans="1:5" hidden="1" x14ac:dyDescent="0.25">
      <c r="A121" s="135"/>
      <c r="B121" s="135"/>
      <c r="C121" s="135"/>
      <c r="D121" s="135"/>
      <c r="E121" s="135"/>
    </row>
    <row r="122" spans="1:5" hidden="1" x14ac:dyDescent="0.25">
      <c r="A122" s="135"/>
      <c r="B122" s="135"/>
      <c r="C122" s="135"/>
      <c r="D122" s="135"/>
      <c r="E122" s="135"/>
    </row>
    <row r="123" spans="1:5" hidden="1" x14ac:dyDescent="0.25">
      <c r="A123" s="135"/>
      <c r="B123" s="135"/>
      <c r="C123" s="135"/>
      <c r="D123" s="135"/>
      <c r="E123" s="135"/>
    </row>
    <row r="124" spans="1:5" hidden="1" x14ac:dyDescent="0.25">
      <c r="A124" s="135"/>
      <c r="B124" s="135"/>
      <c r="C124" s="135"/>
      <c r="D124" s="135"/>
      <c r="E124" s="135"/>
    </row>
    <row r="125" spans="1:5" hidden="1" x14ac:dyDescent="0.25">
      <c r="A125" s="135"/>
      <c r="B125" s="135"/>
      <c r="C125" s="135"/>
      <c r="D125" s="135"/>
      <c r="E125" s="135"/>
    </row>
    <row r="126" spans="1:5" hidden="1" x14ac:dyDescent="0.25">
      <c r="A126" s="135"/>
      <c r="B126" s="135"/>
      <c r="C126" s="135"/>
      <c r="D126" s="135"/>
      <c r="E126" s="135"/>
    </row>
    <row r="127" spans="1:5" hidden="1" x14ac:dyDescent="0.25">
      <c r="A127" s="135"/>
      <c r="B127" s="135"/>
      <c r="C127" s="135"/>
      <c r="D127" s="135"/>
      <c r="E127" s="135"/>
    </row>
    <row r="128" spans="1:5" hidden="1" x14ac:dyDescent="0.25">
      <c r="A128" s="135"/>
      <c r="B128" s="135"/>
      <c r="C128" s="135"/>
      <c r="D128" s="135"/>
      <c r="E128" s="135"/>
    </row>
    <row r="129" spans="1:5" hidden="1" x14ac:dyDescent="0.25">
      <c r="A129" s="135"/>
      <c r="B129" s="135"/>
      <c r="C129" s="135"/>
      <c r="D129" s="135"/>
      <c r="E129" s="135"/>
    </row>
    <row r="130" spans="1:5" hidden="1" x14ac:dyDescent="0.25">
      <c r="A130" s="135"/>
      <c r="B130" s="135"/>
      <c r="C130" s="135"/>
      <c r="D130" s="135"/>
      <c r="E130" s="135"/>
    </row>
    <row r="131" spans="1:5" hidden="1" x14ac:dyDescent="0.25">
      <c r="A131" s="135"/>
      <c r="B131" s="135"/>
      <c r="C131" s="135"/>
      <c r="D131" s="135"/>
      <c r="E131" s="135"/>
    </row>
    <row r="132" spans="1:5" hidden="1" x14ac:dyDescent="0.25">
      <c r="A132" s="135"/>
      <c r="B132" s="135"/>
      <c r="C132" s="135"/>
      <c r="D132" s="135"/>
      <c r="E132" s="135"/>
    </row>
    <row r="133" spans="1:5" hidden="1" x14ac:dyDescent="0.25">
      <c r="A133" s="135"/>
      <c r="B133" s="135"/>
      <c r="C133" s="135"/>
      <c r="D133" s="135"/>
      <c r="E133" s="135"/>
    </row>
    <row r="134" spans="1:5" hidden="1" x14ac:dyDescent="0.25">
      <c r="A134" s="135"/>
      <c r="B134" s="135"/>
      <c r="C134" s="135"/>
      <c r="D134" s="135"/>
      <c r="E134" s="135"/>
    </row>
    <row r="135" spans="1:5" hidden="1" x14ac:dyDescent="0.25">
      <c r="A135" s="135"/>
      <c r="B135" s="135"/>
      <c r="C135" s="135"/>
      <c r="D135" s="135"/>
      <c r="E135" s="135"/>
    </row>
    <row r="136" spans="1:5" hidden="1" x14ac:dyDescent="0.25">
      <c r="A136" s="135"/>
      <c r="B136" s="135"/>
      <c r="C136" s="135"/>
      <c r="D136" s="135"/>
      <c r="E136" s="135"/>
    </row>
    <row r="137" spans="1:5" hidden="1" x14ac:dyDescent="0.25">
      <c r="A137" s="135"/>
      <c r="B137" s="135"/>
      <c r="C137" s="135"/>
      <c r="D137" s="135"/>
      <c r="E137" s="135"/>
    </row>
    <row r="138" spans="1:5" hidden="1" x14ac:dyDescent="0.25">
      <c r="A138" s="135"/>
      <c r="B138" s="135"/>
      <c r="C138" s="135"/>
      <c r="D138" s="135"/>
      <c r="E138" s="135"/>
    </row>
    <row r="139" spans="1:5" hidden="1" x14ac:dyDescent="0.25">
      <c r="A139" s="135"/>
      <c r="B139" s="135"/>
      <c r="C139" s="135"/>
      <c r="D139" s="135"/>
      <c r="E139" s="135"/>
    </row>
    <row r="140" spans="1:5" hidden="1" x14ac:dyDescent="0.25">
      <c r="A140" s="135"/>
      <c r="B140" s="135"/>
      <c r="C140" s="135"/>
      <c r="D140" s="135"/>
      <c r="E140" s="135"/>
    </row>
    <row r="141" spans="1:5" hidden="1" x14ac:dyDescent="0.25">
      <c r="A141" s="135"/>
      <c r="B141" s="135"/>
      <c r="C141" s="135"/>
      <c r="D141" s="135"/>
      <c r="E141" s="135"/>
    </row>
    <row r="142" spans="1:5" hidden="1" x14ac:dyDescent="0.25">
      <c r="A142" s="135"/>
      <c r="B142" s="135"/>
      <c r="C142" s="135"/>
      <c r="D142" s="135"/>
      <c r="E142" s="135"/>
    </row>
    <row r="143" spans="1:5" hidden="1" x14ac:dyDescent="0.25">
      <c r="A143" s="135"/>
      <c r="B143" s="135"/>
      <c r="C143" s="135"/>
      <c r="D143" s="135"/>
      <c r="E143" s="135"/>
    </row>
    <row r="144" spans="1:5" hidden="1" x14ac:dyDescent="0.25">
      <c r="A144" s="135"/>
      <c r="B144" s="135"/>
      <c r="C144" s="135"/>
      <c r="D144" s="135"/>
      <c r="E144" s="135"/>
    </row>
    <row r="145" spans="1:5" hidden="1" x14ac:dyDescent="0.25">
      <c r="A145" s="135"/>
      <c r="B145" s="135"/>
      <c r="C145" s="135"/>
      <c r="D145" s="135"/>
      <c r="E145" s="135"/>
    </row>
    <row r="146" spans="1:5" hidden="1" x14ac:dyDescent="0.25">
      <c r="A146" s="135"/>
      <c r="B146" s="135"/>
      <c r="C146" s="135"/>
      <c r="D146" s="135"/>
      <c r="E146" s="135"/>
    </row>
    <row r="147" spans="1:5" hidden="1" x14ac:dyDescent="0.25">
      <c r="A147" s="135"/>
      <c r="B147" s="135"/>
      <c r="C147" s="135"/>
      <c r="D147" s="135"/>
      <c r="E147" s="135"/>
    </row>
    <row r="148" spans="1:5" hidden="1" x14ac:dyDescent="0.25">
      <c r="A148" s="135"/>
      <c r="B148" s="135"/>
      <c r="C148" s="135"/>
      <c r="D148" s="135"/>
      <c r="E148" s="135"/>
    </row>
    <row r="149" spans="1:5" hidden="1" x14ac:dyDescent="0.25">
      <c r="A149" s="135"/>
      <c r="B149" s="135"/>
      <c r="C149" s="135"/>
      <c r="D149" s="135"/>
      <c r="E149" s="135"/>
    </row>
    <row r="150" spans="1:5" hidden="1" x14ac:dyDescent="0.25">
      <c r="A150" s="135"/>
      <c r="B150" s="135"/>
      <c r="C150" s="135"/>
      <c r="D150" s="135"/>
      <c r="E150" s="135"/>
    </row>
    <row r="151" spans="1:5" hidden="1" x14ac:dyDescent="0.25">
      <c r="A151" s="135"/>
      <c r="B151" s="135"/>
      <c r="C151" s="135"/>
      <c r="D151" s="135"/>
      <c r="E151" s="135"/>
    </row>
    <row r="152" spans="1:5" hidden="1" x14ac:dyDescent="0.25">
      <c r="A152" s="135"/>
      <c r="B152" s="135"/>
      <c r="C152" s="135"/>
      <c r="D152" s="135"/>
      <c r="E152" s="135"/>
    </row>
    <row r="153" spans="1:5" hidden="1" x14ac:dyDescent="0.25">
      <c r="A153" s="135"/>
      <c r="B153" s="135"/>
      <c r="C153" s="135"/>
      <c r="D153" s="135"/>
      <c r="E153" s="135"/>
    </row>
    <row r="154" spans="1:5" hidden="1" x14ac:dyDescent="0.25">
      <c r="A154" s="135"/>
      <c r="B154" s="135"/>
      <c r="C154" s="135"/>
      <c r="D154" s="135"/>
      <c r="E154" s="135"/>
    </row>
    <row r="155" spans="1:5" hidden="1" x14ac:dyDescent="0.25">
      <c r="A155" s="135"/>
      <c r="B155" s="135"/>
      <c r="C155" s="135"/>
      <c r="D155" s="135"/>
      <c r="E155" s="135"/>
    </row>
    <row r="156" spans="1:5" hidden="1" x14ac:dyDescent="0.25">
      <c r="A156" s="135"/>
      <c r="B156" s="135"/>
      <c r="C156" s="135"/>
      <c r="D156" s="135"/>
      <c r="E156" s="135"/>
    </row>
    <row r="157" spans="1:5" hidden="1" x14ac:dyDescent="0.25">
      <c r="A157" s="135"/>
      <c r="B157" s="135"/>
      <c r="C157" s="135"/>
      <c r="D157" s="135"/>
      <c r="E157" s="135"/>
    </row>
    <row r="158" spans="1:5" hidden="1" x14ac:dyDescent="0.25">
      <c r="A158" s="135"/>
      <c r="B158" s="135"/>
      <c r="C158" s="135"/>
      <c r="D158" s="135"/>
      <c r="E158" s="135"/>
    </row>
    <row r="159" spans="1:5" hidden="1" x14ac:dyDescent="0.25">
      <c r="A159" s="135"/>
      <c r="B159" s="135"/>
      <c r="C159" s="135"/>
      <c r="D159" s="135"/>
      <c r="E159" s="135"/>
    </row>
    <row r="160" spans="1:5" hidden="1" x14ac:dyDescent="0.25">
      <c r="A160" s="135"/>
      <c r="B160" s="135"/>
      <c r="C160" s="135"/>
      <c r="D160" s="135"/>
      <c r="E160" s="135"/>
    </row>
    <row r="161" spans="1:5" hidden="1" x14ac:dyDescent="0.25">
      <c r="A161" s="135"/>
      <c r="B161" s="135"/>
      <c r="C161" s="135"/>
      <c r="D161" s="135"/>
      <c r="E161" s="135"/>
    </row>
    <row r="162" spans="1:5" hidden="1" x14ac:dyDescent="0.25">
      <c r="A162" s="135"/>
      <c r="B162" s="135"/>
      <c r="C162" s="135"/>
      <c r="D162" s="135"/>
      <c r="E162" s="135"/>
    </row>
    <row r="163" spans="1:5" hidden="1" x14ac:dyDescent="0.25">
      <c r="A163" s="135"/>
      <c r="B163" s="135"/>
      <c r="C163" s="135"/>
      <c r="D163" s="135"/>
      <c r="E163" s="135"/>
    </row>
    <row r="164" spans="1:5" hidden="1" x14ac:dyDescent="0.25">
      <c r="A164" s="135"/>
      <c r="B164" s="135"/>
      <c r="C164" s="135"/>
      <c r="D164" s="135"/>
      <c r="E164" s="135"/>
    </row>
    <row r="165" spans="1:5" hidden="1" x14ac:dyDescent="0.25">
      <c r="A165" s="135"/>
      <c r="B165" s="135"/>
      <c r="C165" s="135"/>
      <c r="D165" s="135"/>
      <c r="E165" s="135"/>
    </row>
    <row r="166" spans="1:5" hidden="1" x14ac:dyDescent="0.25">
      <c r="A166" s="135"/>
      <c r="B166" s="135"/>
      <c r="C166" s="135"/>
      <c r="D166" s="135"/>
      <c r="E166" s="135"/>
    </row>
    <row r="167" spans="1:5" hidden="1" x14ac:dyDescent="0.25">
      <c r="A167" s="135"/>
      <c r="B167" s="135"/>
      <c r="C167" s="135"/>
      <c r="D167" s="135"/>
      <c r="E167" s="135"/>
    </row>
    <row r="168" spans="1:5" hidden="1" x14ac:dyDescent="0.25">
      <c r="A168" s="135"/>
      <c r="B168" s="135"/>
      <c r="C168" s="135"/>
      <c r="D168" s="135"/>
      <c r="E168" s="135"/>
    </row>
    <row r="169" spans="1:5" hidden="1" x14ac:dyDescent="0.25">
      <c r="A169" s="135"/>
      <c r="B169" s="135"/>
      <c r="C169" s="135"/>
      <c r="D169" s="135"/>
      <c r="E169" s="135"/>
    </row>
    <row r="170" spans="1:5" hidden="1" x14ac:dyDescent="0.25">
      <c r="A170" s="135"/>
      <c r="B170" s="135"/>
      <c r="C170" s="135"/>
      <c r="D170" s="135"/>
      <c r="E170" s="135"/>
    </row>
    <row r="171" spans="1:5" ht="14.25" hidden="1" customHeight="1" x14ac:dyDescent="0.25">
      <c r="A171" s="135"/>
      <c r="B171" s="135"/>
      <c r="C171" s="135"/>
      <c r="D171" s="135"/>
      <c r="E171" s="135"/>
    </row>
    <row r="172" spans="1:5" hidden="1" x14ac:dyDescent="0.25">
      <c r="A172" s="135"/>
      <c r="B172" s="135"/>
      <c r="C172" s="135"/>
      <c r="D172" s="135"/>
      <c r="E172" s="135"/>
    </row>
    <row r="173" spans="1:5" hidden="1" x14ac:dyDescent="0.25">
      <c r="A173" s="135"/>
      <c r="B173" s="135"/>
      <c r="C173" s="135"/>
      <c r="D173" s="135"/>
      <c r="E173" s="135"/>
    </row>
    <row r="174" spans="1:5" hidden="1" x14ac:dyDescent="0.25">
      <c r="A174" s="135"/>
      <c r="B174" s="135"/>
      <c r="C174" s="135"/>
      <c r="D174" s="135"/>
      <c r="E174" s="135"/>
    </row>
    <row r="175" spans="1:5" hidden="1" x14ac:dyDescent="0.25">
      <c r="A175" s="135"/>
      <c r="B175" s="135"/>
      <c r="C175" s="135"/>
      <c r="D175" s="135"/>
      <c r="E175" s="135"/>
    </row>
    <row r="176" spans="1:5" hidden="1" x14ac:dyDescent="0.25">
      <c r="A176" s="135"/>
      <c r="B176" s="135"/>
      <c r="C176" s="135"/>
      <c r="D176" s="135"/>
      <c r="E176" s="135"/>
    </row>
    <row r="177" spans="1:5" hidden="1" x14ac:dyDescent="0.25">
      <c r="A177" s="135"/>
      <c r="B177" s="135"/>
      <c r="C177" s="135"/>
      <c r="D177" s="135"/>
      <c r="E177" s="135"/>
    </row>
    <row r="178" spans="1:5" hidden="1" x14ac:dyDescent="0.25">
      <c r="A178" s="135"/>
      <c r="B178" s="135"/>
      <c r="C178" s="135"/>
      <c r="D178" s="135"/>
      <c r="E178" s="135"/>
    </row>
    <row r="179" spans="1:5" hidden="1" x14ac:dyDescent="0.25">
      <c r="A179" s="135"/>
      <c r="B179" s="135"/>
      <c r="C179" s="135"/>
      <c r="D179" s="135"/>
      <c r="E179" s="135"/>
    </row>
    <row r="180" spans="1:5" hidden="1" x14ac:dyDescent="0.25">
      <c r="A180" s="135"/>
      <c r="B180" s="135"/>
      <c r="C180" s="135"/>
      <c r="D180" s="135"/>
      <c r="E180" s="135"/>
    </row>
    <row r="181" spans="1:5" hidden="1" x14ac:dyDescent="0.25">
      <c r="A181" s="135"/>
      <c r="B181" s="135"/>
      <c r="C181" s="135"/>
      <c r="D181" s="135"/>
      <c r="E181" s="135"/>
    </row>
  </sheetData>
  <hyperlinks>
    <hyperlink ref="C26" location="Results!A1" display="Results!A1" xr:uid="{D1968E09-519E-4677-A1E8-D489F90D6DDA}"/>
    <hyperlink ref="C28" location="'Market benefits'!A1" display="'Market benefits'!A1" xr:uid="{EF7D80CF-0F34-4A27-8A05-4580415DD3FB}"/>
    <hyperlink ref="C29" location="'FCAS benefits'!A1" display="'FCAS benefits'!A1" xr:uid="{2D81E8B6-04C0-494F-AB59-887BFBD298C6}"/>
    <hyperlink ref="C30" location="'Project costs'!A1" display="'Project costs'!A1" xr:uid="{1EFC3407-9800-4A32-8A2B-B890FC344EFC}"/>
    <hyperlink ref="C31" location="'Option 1'!A1" display="'Option 1'!A1" xr:uid="{BC78E7CC-008A-43B7-BC4F-4C2DD36C9422}"/>
    <hyperlink ref="C32" location="'Option 2'!A1" display="'Option 2'!A1" xr:uid="{F052D63D-BFE4-494E-88AB-8865FAFF6998}"/>
    <hyperlink ref="C33" location="'Option 3'!A1" display="'Option 3'!A1" xr:uid="{08DB8004-724D-4119-A8BE-5A91D43B355F}"/>
    <hyperlink ref="C34" location="'Option 4'!A1" display="'Option 4'!A1" xr:uid="{9FC7BBB5-9B35-4469-A463-069E320DA6DB}"/>
    <hyperlink ref="C35" location="'Option 5'!A1" display="'Option 5'!A1" xr:uid="{5F964AE7-75BF-4796-A1A9-EF22EFF680AD}"/>
    <hyperlink ref="C36" location="'Option 6'!A1" display="'Option 6'!A1" xr:uid="{4A7394C2-ACCE-4AAC-A5B5-376749A19155}"/>
    <hyperlink ref="C37" location="'Option 7'!A1" display="'Option 7'!A1" xr:uid="{50C53738-7F13-43D1-A37A-C0CB87545EB5}"/>
    <hyperlink ref="C38" location="'Option 8'!A1" display="'Option 8'!A1" xr:uid="{43F2B27F-C3AC-4482-A5DF-1CE4C59F3FF1}"/>
    <hyperlink ref="C39" location="'Option 9'!A1" display="'Option 9'!A1" xr:uid="{A9B1A311-6459-4D7C-9535-5DA994443092}"/>
    <hyperlink ref="C40" location="'Option 10'!A1" display="'Option 10'!A1" xr:uid="{796195A6-2D4D-4516-85D5-6C09A722DD4D}"/>
    <hyperlink ref="C41" location="'Option 11'!A1" display="'Option 11'!A1" xr:uid="{EADE5002-3C19-4CA8-B205-8A93E65EF05C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B8BEE-ABAA-41E1-9A4B-807E25AE6321}">
  <dimension ref="A1:AJ75"/>
  <sheetViews>
    <sheetView workbookViewId="0"/>
  </sheetViews>
  <sheetFormatPr defaultColWidth="0" defaultRowHeight="15" zeroHeight="1" x14ac:dyDescent="0.25"/>
  <cols>
    <col min="1" max="1" width="32" customWidth="1"/>
    <col min="2" max="32" width="9.140625" customWidth="1"/>
    <col min="33" max="33" width="9.140625" style="135" customWidth="1"/>
    <col min="34" max="36" width="0" hidden="1" customWidth="1"/>
    <col min="37" max="16384" width="9.140625" hidden="1"/>
  </cols>
  <sheetData>
    <row r="1" spans="1:33" ht="21" x14ac:dyDescent="0.35">
      <c r="A1" s="201" t="s">
        <v>68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3" x14ac:dyDescent="0.25">
      <c r="A2" s="135" t="str">
        <f>+Overview!B10</f>
        <v>Option 5:  750 MW in 2027 and 750 MW in 2028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</row>
    <row r="4" spans="1:33" x14ac:dyDescent="0.25">
      <c r="A4" s="135" t="s">
        <v>83</v>
      </c>
      <c r="B4" s="16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</row>
    <row r="5" spans="1:33" s="103" customFormat="1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60"/>
    </row>
    <row r="6" spans="1:33" s="103" customFormat="1" ht="15.75" thickTop="1" x14ac:dyDescent="0.25">
      <c r="A6" s="120" t="str">
        <f>+A2</f>
        <v>Option 5:  750 MW in 2027 and 750 MW in 2028</v>
      </c>
      <c r="B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60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s="82" customFormat="1" x14ac:dyDescent="0.25">
      <c r="A12" s="82" t="s">
        <v>81</v>
      </c>
      <c r="B12" s="82">
        <v>0</v>
      </c>
      <c r="C12" s="83">
        <f>+'Market benefits'!I337</f>
        <v>13.075696707992819</v>
      </c>
      <c r="D12" s="83">
        <f>+'Market benefits'!J337</f>
        <v>1.6848986345138128</v>
      </c>
      <c r="E12" s="83">
        <f>+'Market benefits'!K337</f>
        <v>1.95617354954343</v>
      </c>
      <c r="F12" s="83">
        <f>+'Market benefits'!L337</f>
        <v>5.3384052462788532</v>
      </c>
      <c r="G12" s="83">
        <f>+'Market benefits'!M337</f>
        <v>-0.83221253303278409</v>
      </c>
      <c r="H12" s="83">
        <f>+'Market benefits'!N337</f>
        <v>-35.786217209544041</v>
      </c>
      <c r="I12" s="83">
        <f>+'Market benefits'!O337</f>
        <v>-58.669872094998119</v>
      </c>
      <c r="J12" s="83">
        <f>+'Market benefits'!P337</f>
        <v>35.092017581993389</v>
      </c>
      <c r="K12" s="83">
        <f>+'Market benefits'!Q337</f>
        <v>9.7929749524533438</v>
      </c>
      <c r="L12" s="83">
        <f>+'Market benefits'!R337</f>
        <v>130.92979223766633</v>
      </c>
      <c r="M12" s="83">
        <f>+'Market benefits'!S337</f>
        <v>62.794090443709479</v>
      </c>
      <c r="N12" s="83">
        <f>+'Market benefits'!T337</f>
        <v>153.16282422565493</v>
      </c>
      <c r="O12" s="83">
        <f>+'Market benefits'!U337</f>
        <v>87.861262016399152</v>
      </c>
      <c r="P12" s="83">
        <f>+'Market benefits'!V337</f>
        <v>145.25685767866318</v>
      </c>
      <c r="Q12" s="83">
        <f>+'Market benefits'!W337</f>
        <v>151.54770636396003</v>
      </c>
      <c r="R12" s="83">
        <f>+'Market benefits'!X337</f>
        <v>217.595528902182</v>
      </c>
      <c r="S12" s="83">
        <f>+'Market benefits'!Y337</f>
        <v>206.9873685623572</v>
      </c>
      <c r="T12" s="83">
        <f>+'Market benefits'!Z337</f>
        <v>147.80558856583818</v>
      </c>
      <c r="U12" s="83">
        <f>+'Market benefits'!AA337</f>
        <v>151.63943753289945</v>
      </c>
      <c r="V12" s="83">
        <f>+'Market benefits'!AB337</f>
        <v>118.9326401225928</v>
      </c>
      <c r="W12" s="83">
        <f>+'Market benefits'!AC337</f>
        <v>139.98466826006714</v>
      </c>
      <c r="X12" s="83">
        <f>+'Market benefits'!AD337</f>
        <v>176.84981113256524</v>
      </c>
      <c r="Y12" s="83">
        <f>+'Market benefits'!AE337</f>
        <v>137.84078305139403</v>
      </c>
      <c r="Z12" s="83">
        <f>+'Market benefits'!AF337</f>
        <v>163.70739489831681</v>
      </c>
      <c r="AA12" s="83">
        <f>+'Market benefits'!AG337</f>
        <v>138.14090544787169</v>
      </c>
      <c r="AB12" s="83">
        <f>+'Market benefits'!AH337</f>
        <v>117.62741469989002</v>
      </c>
      <c r="AC12" s="83">
        <f>+'Market benefits'!AI337</f>
        <v>141.74659534196604</v>
      </c>
      <c r="AD12" s="83">
        <f>+'Market benefits'!AJ337</f>
        <v>79.18749403863653</v>
      </c>
      <c r="AE12" s="83">
        <f>+'Market benefits'!AK337</f>
        <v>101.11423727589425</v>
      </c>
      <c r="AF12" s="83">
        <f>+'Market benefits'!AL337</f>
        <v>126.76359513849539</v>
      </c>
      <c r="AG12" s="143"/>
    </row>
    <row r="13" spans="1:33" s="85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9.2672880391764778</v>
      </c>
      <c r="D13" s="130">
        <f t="shared" si="3"/>
        <v>1.194157474860208</v>
      </c>
      <c r="E13" s="130">
        <f t="shared" si="3"/>
        <v>1.3864212472254585</v>
      </c>
      <c r="F13" s="130">
        <f t="shared" si="3"/>
        <v>3.783548991074086</v>
      </c>
      <c r="G13" s="130">
        <f t="shared" si="3"/>
        <v>-0.58982350429657238</v>
      </c>
      <c r="H13" s="130">
        <f t="shared" si="3"/>
        <v>-25.363174912940252</v>
      </c>
      <c r="I13" s="130">
        <f t="shared" si="3"/>
        <v>-41.58176929827642</v>
      </c>
      <c r="J13" s="130">
        <f t="shared" si="3"/>
        <v>24.87116687322575</v>
      </c>
      <c r="K13" s="130">
        <f t="shared" si="3"/>
        <v>6.9406871137772761</v>
      </c>
      <c r="L13" s="130">
        <f t="shared" si="3"/>
        <v>92.795368741941672</v>
      </c>
      <c r="M13" s="130">
        <f t="shared" si="3"/>
        <v>44.504773726071228</v>
      </c>
      <c r="N13" s="130">
        <f t="shared" si="3"/>
        <v>108.55283972174561</v>
      </c>
      <c r="O13" s="130">
        <f t="shared" si="3"/>
        <v>62.270916860117005</v>
      </c>
      <c r="P13" s="130">
        <f t="shared" si="3"/>
        <v>102.94955365177429</v>
      </c>
      <c r="Q13" s="130">
        <f t="shared" si="3"/>
        <v>107.40813877189902</v>
      </c>
      <c r="R13" s="130">
        <f t="shared" si="3"/>
        <v>154.21896724943358</v>
      </c>
      <c r="S13" s="130">
        <f t="shared" si="3"/>
        <v>146.70052447499762</v>
      </c>
      <c r="T13" s="130">
        <f t="shared" si="3"/>
        <v>104.75594483637238</v>
      </c>
      <c r="U13" s="130">
        <f t="shared" si="3"/>
        <v>107.47315245214233</v>
      </c>
      <c r="V13" s="130">
        <f t="shared" si="3"/>
        <v>84.292489944497575</v>
      </c>
      <c r="W13" s="130">
        <f t="shared" si="3"/>
        <v>99.212934561384884</v>
      </c>
      <c r="X13" s="130">
        <f t="shared" si="3"/>
        <v>125.34078879618053</v>
      </c>
      <c r="Y13" s="130">
        <f t="shared" si="3"/>
        <v>97.693474283634728</v>
      </c>
      <c r="Z13" s="130">
        <f t="shared" si="3"/>
        <v>116.02621386427043</v>
      </c>
      <c r="AA13" s="130">
        <f t="shared" si="3"/>
        <v>97.90618346137714</v>
      </c>
      <c r="AB13" s="130">
        <f t="shared" si="3"/>
        <v>83.367422606338181</v>
      </c>
      <c r="AC13" s="130">
        <f t="shared" si="3"/>
        <v>100.46168528852601</v>
      </c>
      <c r="AD13" s="130">
        <f t="shared" si="3"/>
        <v>56.123458102850485</v>
      </c>
      <c r="AE13" s="130">
        <f t="shared" si="3"/>
        <v>71.66384955415424</v>
      </c>
      <c r="AF13" s="130">
        <f t="shared" si="3"/>
        <v>89.8426122343364</v>
      </c>
      <c r="AG13" s="173"/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9.8155995011914179</v>
      </c>
      <c r="D14" s="79">
        <f t="shared" ref="D14:AF14" si="5">+D13/D9</f>
        <v>1.3394352675203181</v>
      </c>
      <c r="E14" s="79">
        <f t="shared" si="5"/>
        <v>1.6468395709198436</v>
      </c>
      <c r="F14" s="79">
        <f t="shared" si="5"/>
        <v>4.7593912772497156</v>
      </c>
      <c r="G14" s="79">
        <f t="shared" si="5"/>
        <v>-0.78584752883171316</v>
      </c>
      <c r="H14" s="79">
        <f t="shared" si="5"/>
        <v>-35.786217209544041</v>
      </c>
      <c r="I14" s="79">
        <f t="shared" si="5"/>
        <v>-62.131394548603005</v>
      </c>
      <c r="J14" s="79">
        <f t="shared" si="5"/>
        <v>39.355030969871521</v>
      </c>
      <c r="K14" s="79">
        <f t="shared" si="5"/>
        <v>11.632437616634714</v>
      </c>
      <c r="L14" s="79">
        <f t="shared" si="5"/>
        <v>164.69883502979724</v>
      </c>
      <c r="M14" s="79">
        <f t="shared" si="5"/>
        <v>83.65016131684601</v>
      </c>
      <c r="N14" s="79">
        <f t="shared" si="5"/>
        <v>216.07142424782</v>
      </c>
      <c r="O14" s="79">
        <f t="shared" si="5"/>
        <v>131.282117812754</v>
      </c>
      <c r="P14" s="79">
        <f t="shared" si="5"/>
        <v>229.84800679714058</v>
      </c>
      <c r="Q14" s="79">
        <f t="shared" si="5"/>
        <v>253.95070627468687</v>
      </c>
      <c r="R14" s="79">
        <f t="shared" si="5"/>
        <v>386.14106018174704</v>
      </c>
      <c r="S14" s="79">
        <f t="shared" si="5"/>
        <v>389.04875412606941</v>
      </c>
      <c r="T14" s="79">
        <f t="shared" si="5"/>
        <v>294.20293485708163</v>
      </c>
      <c r="U14" s="79">
        <f t="shared" si="5"/>
        <v>319.64231736328804</v>
      </c>
      <c r="V14" s="79">
        <f t="shared" si="5"/>
        <v>265.49058563621543</v>
      </c>
      <c r="W14" s="79">
        <f t="shared" si="5"/>
        <v>330.97310668204648</v>
      </c>
      <c r="X14" s="79">
        <f t="shared" si="5"/>
        <v>442.80528382231967</v>
      </c>
      <c r="Y14" s="79">
        <f t="shared" si="5"/>
        <v>365.49537510974091</v>
      </c>
      <c r="Z14" s="79">
        <f t="shared" si="5"/>
        <v>459.69355186891681</v>
      </c>
      <c r="AA14" s="79">
        <f t="shared" si="5"/>
        <v>410.85311198704295</v>
      </c>
      <c r="AB14" s="79">
        <f t="shared" si="5"/>
        <v>370.4834349550062</v>
      </c>
      <c r="AC14" s="79">
        <f t="shared" si="5"/>
        <v>472.79060620307519</v>
      </c>
      <c r="AD14" s="79">
        <f t="shared" si="5"/>
        <v>279.7104954082418</v>
      </c>
      <c r="AE14" s="79">
        <f t="shared" si="5"/>
        <v>378.29329290502255</v>
      </c>
      <c r="AF14" s="79">
        <f t="shared" si="5"/>
        <v>502.23484293865187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1">
        <v>0</v>
      </c>
      <c r="J15" s="81">
        <f>+'FCAS benefits'!K10</f>
        <v>15.788363499540408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9.8155995011914179</v>
      </c>
      <c r="D16" s="77">
        <f t="shared" si="6"/>
        <v>1.3394352675203181</v>
      </c>
      <c r="E16" s="77">
        <f t="shared" si="6"/>
        <v>1.6468395709198436</v>
      </c>
      <c r="F16" s="77">
        <f t="shared" si="6"/>
        <v>4.7593912772497156</v>
      </c>
      <c r="G16" s="77">
        <f t="shared" si="6"/>
        <v>-0.78584752883171316</v>
      </c>
      <c r="H16" s="77">
        <f t="shared" si="6"/>
        <v>-35.786217209544041</v>
      </c>
      <c r="I16" s="77">
        <f t="shared" si="6"/>
        <v>-62.131394548603005</v>
      </c>
      <c r="J16" s="77">
        <f t="shared" si="6"/>
        <v>55.14339446941193</v>
      </c>
      <c r="K16" s="77">
        <f t="shared" si="6"/>
        <v>27.508560267747644</v>
      </c>
      <c r="L16" s="77">
        <f t="shared" si="6"/>
        <v>180.66061416112015</v>
      </c>
      <c r="M16" s="77">
        <f t="shared" si="6"/>
        <v>99.698453493181034</v>
      </c>
      <c r="N16" s="77">
        <f t="shared" si="6"/>
        <v>232.20709459961725</v>
      </c>
      <c r="O16" s="77">
        <f t="shared" si="6"/>
        <v>147.50604012176808</v>
      </c>
      <c r="P16" s="77">
        <f t="shared" si="6"/>
        <v>246.16106358294365</v>
      </c>
      <c r="Q16" s="77">
        <f t="shared" si="6"/>
        <v>270.35378888204684</v>
      </c>
      <c r="R16" s="77">
        <f t="shared" si="6"/>
        <v>402.6350688688795</v>
      </c>
      <c r="S16" s="77">
        <f t="shared" si="6"/>
        <v>405.63459815377206</v>
      </c>
      <c r="T16" s="77">
        <f t="shared" si="6"/>
        <v>310.88153257876019</v>
      </c>
      <c r="U16" s="77">
        <f t="shared" si="6"/>
        <v>336.41459631588225</v>
      </c>
      <c r="V16" s="77">
        <f t="shared" si="6"/>
        <v>282.35748263203442</v>
      </c>
      <c r="W16" s="77">
        <f t="shared" si="6"/>
        <v>347.93556790152252</v>
      </c>
      <c r="X16" s="77">
        <f t="shared" si="6"/>
        <v>459.86426490768935</v>
      </c>
      <c r="Y16" s="77">
        <f t="shared" si="6"/>
        <v>382.65184125966317</v>
      </c>
      <c r="Z16" s="77">
        <f t="shared" si="6"/>
        <v>476.94847793403716</v>
      </c>
      <c r="AA16" s="77">
        <f t="shared" si="6"/>
        <v>428.20748256651336</v>
      </c>
      <c r="AB16" s="77">
        <f t="shared" si="6"/>
        <v>387.93824449397016</v>
      </c>
      <c r="AC16" s="77">
        <f t="shared" si="6"/>
        <v>490.34685909112767</v>
      </c>
      <c r="AD16" s="77">
        <f t="shared" si="6"/>
        <v>297.36920607887367</v>
      </c>
      <c r="AE16" s="77">
        <f t="shared" si="6"/>
        <v>396.05548593605965</v>
      </c>
      <c r="AF16" s="77">
        <f t="shared" si="6"/>
        <v>520.10155315369821</v>
      </c>
    </row>
    <row r="17" spans="1:36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7">
        <v>0</v>
      </c>
      <c r="J17" s="87">
        <f>+'Project costs'!C6</f>
        <v>96.659637315103978</v>
      </c>
      <c r="K17" s="87">
        <f>+'Project costs'!D6</f>
        <v>193.31927463020796</v>
      </c>
      <c r="L17" s="87">
        <f>+K17</f>
        <v>193.31927463020796</v>
      </c>
      <c r="M17" s="87">
        <f>+L17</f>
        <v>193.31927463020796</v>
      </c>
      <c r="N17" s="87">
        <f>+M17</f>
        <v>193.31927463020796</v>
      </c>
      <c r="O17" s="87">
        <f t="shared" ref="O17:AF17" si="7">+N17</f>
        <v>193.31927463020796</v>
      </c>
      <c r="P17" s="87">
        <f t="shared" si="7"/>
        <v>193.31927463020796</v>
      </c>
      <c r="Q17" s="87">
        <f t="shared" si="7"/>
        <v>193.31927463020796</v>
      </c>
      <c r="R17" s="87">
        <f t="shared" si="7"/>
        <v>193.31927463020796</v>
      </c>
      <c r="S17" s="87">
        <f t="shared" si="7"/>
        <v>193.31927463020796</v>
      </c>
      <c r="T17" s="87">
        <f t="shared" si="7"/>
        <v>193.31927463020796</v>
      </c>
      <c r="U17" s="87">
        <f t="shared" si="7"/>
        <v>193.31927463020796</v>
      </c>
      <c r="V17" s="87">
        <f t="shared" si="7"/>
        <v>193.31927463020796</v>
      </c>
      <c r="W17" s="87">
        <f t="shared" si="7"/>
        <v>193.31927463020796</v>
      </c>
      <c r="X17" s="87">
        <f t="shared" si="7"/>
        <v>193.31927463020796</v>
      </c>
      <c r="Y17" s="87">
        <f t="shared" si="7"/>
        <v>193.31927463020796</v>
      </c>
      <c r="Z17" s="87">
        <f t="shared" si="7"/>
        <v>193.31927463020796</v>
      </c>
      <c r="AA17" s="87">
        <f t="shared" si="7"/>
        <v>193.31927463020796</v>
      </c>
      <c r="AB17" s="87">
        <f t="shared" si="7"/>
        <v>193.31927463020796</v>
      </c>
      <c r="AC17" s="87">
        <f t="shared" si="7"/>
        <v>193.31927463020796</v>
      </c>
      <c r="AD17" s="87">
        <f t="shared" si="7"/>
        <v>193.31927463020796</v>
      </c>
      <c r="AE17" s="87">
        <f t="shared" si="7"/>
        <v>193.31927463020796</v>
      </c>
      <c r="AF17" s="87">
        <f t="shared" si="7"/>
        <v>193.31927463020796</v>
      </c>
      <c r="AH17" s="27"/>
      <c r="AI17" s="27"/>
      <c r="AJ17" s="27"/>
    </row>
    <row r="18" spans="1:36" x14ac:dyDescent="0.25">
      <c r="A18" t="s">
        <v>121</v>
      </c>
      <c r="B18" s="64">
        <f>XNPV($B$3,B16:AF16,$B$10:$AF$10)</f>
        <v>2171.0250705005324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6" x14ac:dyDescent="0.25">
      <c r="A19" t="s">
        <v>122</v>
      </c>
      <c r="B19" s="64">
        <f>+XNPV($B$3,B17:AF17,$B$10:$AF$10)</f>
        <v>1544.4727144905262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6" ht="15.75" thickBot="1" x14ac:dyDescent="0.3">
      <c r="A20" s="1" t="s">
        <v>123</v>
      </c>
      <c r="B20" s="105">
        <f>+B18-B19</f>
        <v>626.55235601000618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6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6" ht="15.75" thickTop="1" x14ac:dyDescent="0.25">
      <c r="A22" s="120" t="str">
        <f>+A6</f>
        <v>Option 5:  750 MW in 2027 and 750 MW in 2028</v>
      </c>
      <c r="B22" s="115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6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6" x14ac:dyDescent="0.25">
      <c r="A24" s="19" t="s">
        <v>73</v>
      </c>
      <c r="B24" s="1">
        <v>0</v>
      </c>
      <c r="C24" s="1">
        <f>+B24+1</f>
        <v>1</v>
      </c>
      <c r="D24" s="1">
        <f t="shared" ref="D24" si="8">+C24+1</f>
        <v>2</v>
      </c>
      <c r="E24" s="1">
        <f t="shared" ref="E24" si="9">+D24+1</f>
        <v>3</v>
      </c>
      <c r="F24" s="1">
        <f t="shared" ref="F24" si="10">+E24+1</f>
        <v>4</v>
      </c>
      <c r="G24" s="1">
        <f t="shared" ref="G24" si="11">+F24+1</f>
        <v>5</v>
      </c>
      <c r="H24" s="28">
        <f t="shared" ref="H24" si="12">+G24+1</f>
        <v>6</v>
      </c>
      <c r="I24" s="1">
        <f t="shared" ref="I24" si="13">+H24+1</f>
        <v>7</v>
      </c>
      <c r="J24" s="1">
        <f t="shared" ref="J24" si="14">+I24+1</f>
        <v>8</v>
      </c>
      <c r="K24" s="1">
        <f t="shared" ref="K24" si="15">+J24+1</f>
        <v>9</v>
      </c>
      <c r="L24" s="1">
        <f t="shared" ref="L24" si="16">+K24+1</f>
        <v>10</v>
      </c>
      <c r="M24" s="1">
        <f t="shared" ref="M24" si="17">+L24+1</f>
        <v>11</v>
      </c>
      <c r="N24" s="1">
        <f t="shared" ref="N24" si="18">+M24+1</f>
        <v>12</v>
      </c>
      <c r="O24" s="1">
        <f t="shared" ref="O24" si="19">+N24+1</f>
        <v>13</v>
      </c>
      <c r="P24" s="1">
        <f t="shared" ref="P24" si="20">+O24+1</f>
        <v>14</v>
      </c>
      <c r="Q24" s="1">
        <f t="shared" ref="Q24" si="21">+P24+1</f>
        <v>15</v>
      </c>
      <c r="R24" s="1">
        <f t="shared" ref="R24" si="22">+Q24+1</f>
        <v>16</v>
      </c>
      <c r="S24" s="1">
        <f t="shared" ref="S24" si="23">+R24+1</f>
        <v>17</v>
      </c>
      <c r="T24" s="1">
        <f t="shared" ref="T24" si="24">+S24+1</f>
        <v>18</v>
      </c>
      <c r="U24" s="1">
        <f t="shared" ref="U24" si="25">+T24+1</f>
        <v>19</v>
      </c>
      <c r="V24" s="1">
        <f t="shared" ref="V24" si="26">+U24+1</f>
        <v>20</v>
      </c>
      <c r="W24" s="1">
        <f t="shared" ref="W24" si="27">+V24+1</f>
        <v>21</v>
      </c>
      <c r="X24" s="1">
        <f t="shared" ref="X24" si="28">+W24+1</f>
        <v>22</v>
      </c>
      <c r="Y24" s="1">
        <f t="shared" ref="Y24" si="29">+X24+1</f>
        <v>23</v>
      </c>
      <c r="Z24" s="1">
        <f t="shared" ref="Z24" si="30">+Y24+1</f>
        <v>24</v>
      </c>
      <c r="AA24" s="1">
        <f t="shared" ref="AA24" si="31">+Z24+1</f>
        <v>25</v>
      </c>
      <c r="AB24" s="1">
        <f t="shared" ref="AB24" si="32">+AA24+1</f>
        <v>26</v>
      </c>
      <c r="AC24" s="1">
        <f t="shared" ref="AC24" si="33">+AB24+1</f>
        <v>27</v>
      </c>
      <c r="AD24" s="1">
        <f t="shared" ref="AD24" si="34">+AC24+1</f>
        <v>28</v>
      </c>
      <c r="AE24" s="1">
        <f t="shared" ref="AE24" si="35">+AD24+1</f>
        <v>29</v>
      </c>
      <c r="AF24" s="1">
        <f t="shared" ref="AF24" si="36">+AE24+1</f>
        <v>30</v>
      </c>
    </row>
    <row r="25" spans="1:36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37">1/((1+$B$3)^((D26-$B$10)/365))</f>
        <v>0.89153802637356161</v>
      </c>
      <c r="E25" s="24">
        <f t="shared" si="37"/>
        <v>0.84186782471535571</v>
      </c>
      <c r="F25" s="24">
        <f t="shared" si="37"/>
        <v>0.79496489585963725</v>
      </c>
      <c r="G25" s="24">
        <f t="shared" si="37"/>
        <v>0.75055717891413165</v>
      </c>
      <c r="H25" s="24">
        <f t="shared" si="37"/>
        <v>0.70874143429096481</v>
      </c>
      <c r="I25" s="24">
        <f t="shared" si="37"/>
        <v>0.66925536760242199</v>
      </c>
      <c r="J25" s="24">
        <f t="shared" si="37"/>
        <v>0.63196918564912374</v>
      </c>
      <c r="K25" s="24">
        <f t="shared" si="37"/>
        <v>0.59666660957217577</v>
      </c>
      <c r="L25" s="24">
        <f t="shared" si="37"/>
        <v>0.56342456050252676</v>
      </c>
      <c r="M25" s="24">
        <f t="shared" si="37"/>
        <v>0.5320345236095626</v>
      </c>
      <c r="N25" s="24">
        <f t="shared" si="37"/>
        <v>0.50239331785605534</v>
      </c>
      <c r="O25" s="24">
        <f t="shared" si="37"/>
        <v>0.47432900914146753</v>
      </c>
      <c r="P25" s="24">
        <f t="shared" si="37"/>
        <v>0.44790274706465294</v>
      </c>
      <c r="Q25" s="24">
        <f t="shared" si="37"/>
        <v>0.42294876965500755</v>
      </c>
      <c r="R25" s="24">
        <f t="shared" si="37"/>
        <v>0.39938505161001664</v>
      </c>
      <c r="S25" s="24">
        <f t="shared" si="37"/>
        <v>0.37707491135535165</v>
      </c>
      <c r="T25" s="24">
        <f t="shared" si="37"/>
        <v>0.35606696067549731</v>
      </c>
      <c r="U25" s="24">
        <f t="shared" si="37"/>
        <v>0.33622942462275479</v>
      </c>
      <c r="V25" s="24">
        <f t="shared" si="37"/>
        <v>0.31749709596105269</v>
      </c>
      <c r="W25" s="24">
        <f t="shared" si="37"/>
        <v>0.29976131763688901</v>
      </c>
      <c r="X25" s="24">
        <f t="shared" si="37"/>
        <v>0.28306073431245427</v>
      </c>
      <c r="Y25" s="24">
        <f t="shared" si="37"/>
        <v>0.26729058953017398</v>
      </c>
      <c r="Z25" s="24">
        <f t="shared" si="37"/>
        <v>0.25239904582641548</v>
      </c>
      <c r="AA25" s="24">
        <f t="shared" si="37"/>
        <v>0.23829972465795707</v>
      </c>
      <c r="AB25" s="24">
        <f t="shared" si="37"/>
        <v>0.22502334717465258</v>
      </c>
      <c r="AC25" s="24">
        <f t="shared" si="37"/>
        <v>0.21248663567011578</v>
      </c>
      <c r="AD25" s="24">
        <f t="shared" si="37"/>
        <v>0.20064838118046815</v>
      </c>
      <c r="AE25" s="24">
        <f t="shared" si="37"/>
        <v>0.18943991579609307</v>
      </c>
      <c r="AF25" s="24">
        <f t="shared" si="37"/>
        <v>0.17888566175268469</v>
      </c>
    </row>
    <row r="26" spans="1:36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" si="38">EDATE(C26,12)</f>
        <v>44378</v>
      </c>
      <c r="E26" s="26">
        <f t="shared" ref="E26" si="39">EDATE(D26,12)</f>
        <v>44743</v>
      </c>
      <c r="F26" s="26">
        <f t="shared" ref="F26" si="40">EDATE(E26,12)</f>
        <v>45108</v>
      </c>
      <c r="G26" s="26">
        <f t="shared" ref="G26" si="41">EDATE(F26,12)</f>
        <v>45474</v>
      </c>
      <c r="H26" s="26">
        <f t="shared" ref="H26" si="42">EDATE(G26,12)</f>
        <v>45839</v>
      </c>
      <c r="I26" s="26">
        <f t="shared" ref="I26" si="43">EDATE(H26,12)</f>
        <v>46204</v>
      </c>
      <c r="J26" s="26">
        <f t="shared" ref="J26" si="44">EDATE(I26,12)</f>
        <v>46569</v>
      </c>
      <c r="K26" s="26">
        <f t="shared" ref="K26" si="45">EDATE(J26,12)</f>
        <v>46935</v>
      </c>
      <c r="L26" s="26">
        <f t="shared" ref="L26" si="46">EDATE(K26,12)</f>
        <v>47300</v>
      </c>
      <c r="M26" s="26">
        <f t="shared" ref="M26" si="47">EDATE(L26,12)</f>
        <v>47665</v>
      </c>
      <c r="N26" s="26">
        <f t="shared" ref="N26" si="48">EDATE(M26,12)</f>
        <v>48030</v>
      </c>
      <c r="O26" s="26">
        <f t="shared" ref="O26" si="49">EDATE(N26,12)</f>
        <v>48396</v>
      </c>
      <c r="P26" s="26">
        <f t="shared" ref="P26" si="50">EDATE(O26,12)</f>
        <v>48761</v>
      </c>
      <c r="Q26" s="26">
        <f t="shared" ref="Q26" si="51">EDATE(P26,12)</f>
        <v>49126</v>
      </c>
      <c r="R26" s="26">
        <f t="shared" ref="R26" si="52">EDATE(Q26,12)</f>
        <v>49491</v>
      </c>
      <c r="S26" s="26">
        <f t="shared" ref="S26" si="53">EDATE(R26,12)</f>
        <v>49857</v>
      </c>
      <c r="T26" s="26">
        <f t="shared" ref="T26" si="54">EDATE(S26,12)</f>
        <v>50222</v>
      </c>
      <c r="U26" s="26">
        <f t="shared" ref="U26" si="55">EDATE(T26,12)</f>
        <v>50587</v>
      </c>
      <c r="V26" s="26">
        <f t="shared" ref="V26" si="56">EDATE(U26,12)</f>
        <v>50952</v>
      </c>
      <c r="W26" s="26">
        <f t="shared" ref="W26" si="57">EDATE(V26,12)</f>
        <v>51318</v>
      </c>
      <c r="X26" s="26">
        <f t="shared" ref="X26" si="58">EDATE(W26,12)</f>
        <v>51683</v>
      </c>
      <c r="Y26" s="26">
        <f t="shared" ref="Y26" si="59">EDATE(X26,12)</f>
        <v>52048</v>
      </c>
      <c r="Z26" s="26">
        <f t="shared" ref="Z26" si="60">EDATE(Y26,12)</f>
        <v>52413</v>
      </c>
      <c r="AA26" s="26">
        <f t="shared" ref="AA26" si="61">EDATE(Z26,12)</f>
        <v>52779</v>
      </c>
      <c r="AB26" s="26">
        <f t="shared" ref="AB26" si="62">EDATE(AA26,12)</f>
        <v>53144</v>
      </c>
      <c r="AC26" s="26">
        <f t="shared" ref="AC26" si="63">EDATE(AB26,12)</f>
        <v>53509</v>
      </c>
      <c r="AD26" s="26">
        <f t="shared" ref="AD26" si="64">EDATE(AC26,12)</f>
        <v>53874</v>
      </c>
      <c r="AE26" s="26">
        <f t="shared" ref="AE26" si="65">EDATE(AD26,12)</f>
        <v>54240</v>
      </c>
      <c r="AF26" s="26">
        <f t="shared" ref="AF26" si="66">EDATE(AE26,12)</f>
        <v>54605</v>
      </c>
    </row>
    <row r="27" spans="1:36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6" s="82" customFormat="1" x14ac:dyDescent="0.25">
      <c r="A28" s="82" t="s">
        <v>81</v>
      </c>
      <c r="B28" s="82">
        <v>0</v>
      </c>
      <c r="C28" s="83">
        <f>+'Market benefits'!I357</f>
        <v>9.9716300864142315</v>
      </c>
      <c r="D28" s="83">
        <f>+'Market benefits'!J357</f>
        <v>5.3745266605437552</v>
      </c>
      <c r="E28" s="83">
        <f>+'Market benefits'!K357</f>
        <v>13.94584300658539</v>
      </c>
      <c r="F28" s="83">
        <f>+'Market benefits'!L357</f>
        <v>3.8322824226064398</v>
      </c>
      <c r="G28" s="83">
        <f>+'Market benefits'!M357</f>
        <v>-5.0131705354670846</v>
      </c>
      <c r="H28" s="83">
        <f>+'Market benefits'!N357</f>
        <v>-29.15778946246812</v>
      </c>
      <c r="I28" s="83">
        <f>+'Market benefits'!O357</f>
        <v>-21.005669665616384</v>
      </c>
      <c r="J28" s="83">
        <f>+'Market benefits'!P357</f>
        <v>12.972263720658157</v>
      </c>
      <c r="K28" s="83">
        <f>+'Market benefits'!Q357</f>
        <v>56.856314980400747</v>
      </c>
      <c r="L28" s="83">
        <f>+'Market benefits'!R357</f>
        <v>131.34278087217876</v>
      </c>
      <c r="M28" s="83">
        <f>+'Market benefits'!S357</f>
        <v>79.313947135611187</v>
      </c>
      <c r="N28" s="83">
        <f>+'Market benefits'!T357</f>
        <v>164.39799304728223</v>
      </c>
      <c r="O28" s="83">
        <f>+'Market benefits'!U357</f>
        <v>145.49449443645332</v>
      </c>
      <c r="P28" s="83">
        <f>+'Market benefits'!V357</f>
        <v>167.20299676163293</v>
      </c>
      <c r="Q28" s="83">
        <f>+'Market benefits'!W357</f>
        <v>87.524696771442208</v>
      </c>
      <c r="R28" s="83">
        <f>+'Market benefits'!X357</f>
        <v>218.35342847482073</v>
      </c>
      <c r="S28" s="83">
        <f>+'Market benefits'!Y357</f>
        <v>194.38072778014893</v>
      </c>
      <c r="T28" s="83">
        <f>+'Market benefits'!Z357</f>
        <v>174.59747893789799</v>
      </c>
      <c r="U28" s="83">
        <f>+'Market benefits'!AA357</f>
        <v>196.50055315348274</v>
      </c>
      <c r="V28" s="83">
        <f>+'Market benefits'!AB357</f>
        <v>162.19282263139172</v>
      </c>
      <c r="W28" s="83">
        <f>+'Market benefits'!AC357</f>
        <v>164.46492939836097</v>
      </c>
      <c r="X28" s="83">
        <f>+'Market benefits'!AD357</f>
        <v>188.83613004369903</v>
      </c>
      <c r="Y28" s="83">
        <f>+'Market benefits'!AE357</f>
        <v>197.6959665528112</v>
      </c>
      <c r="Z28" s="83">
        <f>+'Market benefits'!AF357</f>
        <v>185.81524572907074</v>
      </c>
      <c r="AA28" s="83">
        <f>+'Market benefits'!AG357</f>
        <v>167.7748337547153</v>
      </c>
      <c r="AB28" s="83">
        <f>+'Market benefits'!AH357</f>
        <v>145.78120504703401</v>
      </c>
      <c r="AC28" s="83">
        <f>+'Market benefits'!AI357</f>
        <v>148.47583952707993</v>
      </c>
      <c r="AD28" s="83">
        <f>+'Market benefits'!AJ357</f>
        <v>111.90459167358328</v>
      </c>
      <c r="AE28" s="83">
        <f>+'Market benefits'!AK357</f>
        <v>114.06812684577376</v>
      </c>
      <c r="AF28" s="83">
        <f>+'Market benefits'!AL357</f>
        <v>135.93185597413262</v>
      </c>
      <c r="AG28" s="143"/>
    </row>
    <row r="29" spans="1:36" s="85" customFormat="1" x14ac:dyDescent="0.25">
      <c r="A29" s="84" t="s">
        <v>82</v>
      </c>
      <c r="B29" s="131">
        <f t="shared" ref="B29:AF29" si="67">+B28/((1+$B$3)^(($H$10-$B$10)/(365)))</f>
        <v>0</v>
      </c>
      <c r="C29" s="130">
        <f t="shared" si="67"/>
        <v>7.0673074096641599</v>
      </c>
      <c r="D29" s="130">
        <f t="shared" si="67"/>
        <v>3.8091497340288107</v>
      </c>
      <c r="E29" s="130">
        <f t="shared" si="67"/>
        <v>9.8839967748839506</v>
      </c>
      <c r="F29" s="130">
        <f t="shared" si="67"/>
        <v>2.7160973408061415</v>
      </c>
      <c r="G29" s="130">
        <f t="shared" si="67"/>
        <v>-3.5530416756521457</v>
      </c>
      <c r="H29" s="130">
        <f t="shared" si="67"/>
        <v>-20.665333524383637</v>
      </c>
      <c r="I29" s="130">
        <f t="shared" si="67"/>
        <v>-14.887588447051169</v>
      </c>
      <c r="J29" s="130">
        <f t="shared" si="67"/>
        <v>9.1939807953799111</v>
      </c>
      <c r="K29" s="130">
        <f t="shared" si="67"/>
        <v>40.296426227708096</v>
      </c>
      <c r="L29" s="130">
        <f t="shared" si="67"/>
        <v>93.088070899111884</v>
      </c>
      <c r="M29" s="130">
        <f t="shared" si="67"/>
        <v>56.213080652170838</v>
      </c>
      <c r="N29" s="130">
        <f t="shared" si="67"/>
        <v>116.51566938688687</v>
      </c>
      <c r="O29" s="130">
        <f t="shared" si="67"/>
        <v>103.11797666833074</v>
      </c>
      <c r="P29" s="130">
        <f t="shared" si="67"/>
        <v>118.50369174258728</v>
      </c>
      <c r="Q29" s="130">
        <f t="shared" si="67"/>
        <v>62.032379125673728</v>
      </c>
      <c r="R29" s="130">
        <f t="shared" si="67"/>
        <v>154.75612207959406</v>
      </c>
      <c r="S29" s="130">
        <f t="shared" si="67"/>
        <v>137.76567580542434</v>
      </c>
      <c r="T29" s="130">
        <f t="shared" si="67"/>
        <v>123.74446764603235</v>
      </c>
      <c r="U29" s="130">
        <f t="shared" si="67"/>
        <v>139.26808388096734</v>
      </c>
      <c r="V29" s="130">
        <f t="shared" si="67"/>
        <v>114.95277374347263</v>
      </c>
      <c r="W29" s="130">
        <f t="shared" si="67"/>
        <v>116.56310995235663</v>
      </c>
      <c r="X29" s="130">
        <f t="shared" si="67"/>
        <v>133.8359896531264</v>
      </c>
      <c r="Y29" s="130">
        <f t="shared" si="67"/>
        <v>140.11532288817801</v>
      </c>
      <c r="Z29" s="130">
        <f t="shared" si="67"/>
        <v>131.69496377114967</v>
      </c>
      <c r="AA29" s="130">
        <f t="shared" si="67"/>
        <v>118.90897631324511</v>
      </c>
      <c r="AB29" s="130">
        <f t="shared" si="67"/>
        <v>103.32118035770013</v>
      </c>
      <c r="AC29" s="130">
        <f t="shared" si="67"/>
        <v>105.23097946397776</v>
      </c>
      <c r="AD29" s="130">
        <f t="shared" si="67"/>
        <v>79.311420806480186</v>
      </c>
      <c r="AE29" s="130">
        <f t="shared" si="67"/>
        <v>80.844807827557403</v>
      </c>
      <c r="AF29" s="130">
        <f t="shared" si="67"/>
        <v>96.340538568939607</v>
      </c>
      <c r="AG29" s="173"/>
    </row>
    <row r="30" spans="1:36" x14ac:dyDescent="0.25">
      <c r="A30" s="78" t="s">
        <v>85</v>
      </c>
      <c r="B30" s="132">
        <f t="shared" ref="B30" si="68">+B29/B25</f>
        <v>0</v>
      </c>
      <c r="C30" s="79">
        <f>+C29/C25</f>
        <v>7.485454082339106</v>
      </c>
      <c r="D30" s="79">
        <f t="shared" ref="D30:AF30" si="69">+D29/D25</f>
        <v>4.2725600269940101</v>
      </c>
      <c r="E30" s="79">
        <f t="shared" si="69"/>
        <v>11.740556515775898</v>
      </c>
      <c r="F30" s="79">
        <f t="shared" si="69"/>
        <v>3.4166255075566361</v>
      </c>
      <c r="G30" s="79">
        <f t="shared" si="69"/>
        <v>-4.7338720825940372</v>
      </c>
      <c r="H30" s="79">
        <f t="shared" si="69"/>
        <v>-29.157789462468124</v>
      </c>
      <c r="I30" s="79">
        <f t="shared" si="69"/>
        <v>-22.24500417588775</v>
      </c>
      <c r="J30" s="79">
        <f t="shared" si="69"/>
        <v>14.54814728970743</v>
      </c>
      <c r="K30" s="79">
        <f t="shared" si="69"/>
        <v>67.535916341290829</v>
      </c>
      <c r="L30" s="79">
        <f t="shared" si="69"/>
        <v>165.21834052829584</v>
      </c>
      <c r="M30" s="79">
        <f t="shared" si="69"/>
        <v>105.65682894184366</v>
      </c>
      <c r="N30" s="79">
        <f t="shared" si="69"/>
        <v>231.92121639697186</v>
      </c>
      <c r="O30" s="79">
        <f t="shared" si="69"/>
        <v>217.39757569323794</v>
      </c>
      <c r="P30" s="79">
        <f t="shared" si="69"/>
        <v>264.57460357009546</v>
      </c>
      <c r="Q30" s="79">
        <f t="shared" si="69"/>
        <v>146.66641346722093</v>
      </c>
      <c r="R30" s="79">
        <f t="shared" si="69"/>
        <v>387.48601495157402</v>
      </c>
      <c r="S30" s="79">
        <f t="shared" si="69"/>
        <v>365.35359859992207</v>
      </c>
      <c r="T30" s="79">
        <f t="shared" si="69"/>
        <v>347.53145141935039</v>
      </c>
      <c r="U30" s="79">
        <f t="shared" si="69"/>
        <v>414.20552064181885</v>
      </c>
      <c r="V30" s="79">
        <f t="shared" si="69"/>
        <v>362.05929189844898</v>
      </c>
      <c r="W30" s="79">
        <f t="shared" si="69"/>
        <v>388.85307441019944</v>
      </c>
      <c r="X30" s="79">
        <f t="shared" si="69"/>
        <v>472.81722058062866</v>
      </c>
      <c r="Y30" s="79">
        <f t="shared" si="69"/>
        <v>524.20597049250262</v>
      </c>
      <c r="Z30" s="79">
        <f t="shared" si="69"/>
        <v>521.77282738905978</v>
      </c>
      <c r="AA30" s="79">
        <f t="shared" si="69"/>
        <v>498.9891468985993</v>
      </c>
      <c r="AB30" s="79">
        <f t="shared" si="69"/>
        <v>459.15760144438286</v>
      </c>
      <c r="AC30" s="79">
        <f t="shared" si="69"/>
        <v>495.23575509637334</v>
      </c>
      <c r="AD30" s="79">
        <f t="shared" si="69"/>
        <v>395.27565754515365</v>
      </c>
      <c r="AE30" s="79">
        <f t="shared" si="69"/>
        <v>426.75698776479669</v>
      </c>
      <c r="AF30" s="79">
        <f t="shared" si="69"/>
        <v>538.5593100364498</v>
      </c>
    </row>
    <row r="31" spans="1:36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100">
        <v>0</v>
      </c>
      <c r="J31" s="81">
        <f>+'FCAS benefits'!K10</f>
        <v>15.788363499540408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6" x14ac:dyDescent="0.25">
      <c r="A32" s="76" t="s">
        <v>80</v>
      </c>
      <c r="B32" s="76">
        <f>+B31+B30</f>
        <v>0</v>
      </c>
      <c r="C32" s="77">
        <f t="shared" ref="C32:AF32" si="70">+C31+C30</f>
        <v>7.485454082339106</v>
      </c>
      <c r="D32" s="77">
        <f t="shared" si="70"/>
        <v>4.2725600269940101</v>
      </c>
      <c r="E32" s="77">
        <f t="shared" si="70"/>
        <v>11.740556515775898</v>
      </c>
      <c r="F32" s="77">
        <f t="shared" si="70"/>
        <v>3.4166255075566361</v>
      </c>
      <c r="G32" s="77">
        <f t="shared" si="70"/>
        <v>-4.7338720825940372</v>
      </c>
      <c r="H32" s="77">
        <f t="shared" si="70"/>
        <v>-29.157789462468124</v>
      </c>
      <c r="I32" s="77">
        <f t="shared" si="70"/>
        <v>-22.24500417588775</v>
      </c>
      <c r="J32" s="77">
        <f t="shared" si="70"/>
        <v>30.336510789247839</v>
      </c>
      <c r="K32" s="77">
        <f t="shared" si="70"/>
        <v>83.412038992403751</v>
      </c>
      <c r="L32" s="77">
        <f t="shared" si="70"/>
        <v>181.18011965961875</v>
      </c>
      <c r="M32" s="77">
        <f t="shared" si="70"/>
        <v>121.70512111817868</v>
      </c>
      <c r="N32" s="77">
        <f t="shared" si="70"/>
        <v>248.0568867487691</v>
      </c>
      <c r="O32" s="77">
        <f t="shared" si="70"/>
        <v>233.62149800225203</v>
      </c>
      <c r="P32" s="77">
        <f t="shared" si="70"/>
        <v>280.88766035589856</v>
      </c>
      <c r="Q32" s="77">
        <f t="shared" si="70"/>
        <v>163.06949607458091</v>
      </c>
      <c r="R32" s="77">
        <f t="shared" si="70"/>
        <v>403.98002363870648</v>
      </c>
      <c r="S32" s="77">
        <f t="shared" si="70"/>
        <v>381.93944262762471</v>
      </c>
      <c r="T32" s="77">
        <f t="shared" si="70"/>
        <v>364.21004914102895</v>
      </c>
      <c r="U32" s="77">
        <f t="shared" si="70"/>
        <v>430.97779959441306</v>
      </c>
      <c r="V32" s="77">
        <f t="shared" si="70"/>
        <v>378.92618889426797</v>
      </c>
      <c r="W32" s="77">
        <f t="shared" si="70"/>
        <v>405.81553562967548</v>
      </c>
      <c r="X32" s="77">
        <f t="shared" si="70"/>
        <v>489.87620166599834</v>
      </c>
      <c r="Y32" s="77">
        <f t="shared" si="70"/>
        <v>541.36243664242488</v>
      </c>
      <c r="Z32" s="77">
        <f t="shared" si="70"/>
        <v>539.02775345418013</v>
      </c>
      <c r="AA32" s="77">
        <f t="shared" si="70"/>
        <v>516.34351747806977</v>
      </c>
      <c r="AB32" s="77">
        <f t="shared" si="70"/>
        <v>476.61241098334682</v>
      </c>
      <c r="AC32" s="77">
        <f t="shared" si="70"/>
        <v>512.79200798442582</v>
      </c>
      <c r="AD32" s="77">
        <f t="shared" si="70"/>
        <v>412.93436821578553</v>
      </c>
      <c r="AE32" s="77">
        <f t="shared" si="70"/>
        <v>444.51918079583379</v>
      </c>
      <c r="AF32" s="77">
        <f t="shared" si="70"/>
        <v>556.42602025149608</v>
      </c>
    </row>
    <row r="33" spans="1:36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104">
        <v>0</v>
      </c>
      <c r="J33" s="87">
        <f>+'Project costs'!C6</f>
        <v>96.659637315103978</v>
      </c>
      <c r="K33" s="87">
        <f>+'Project costs'!D6</f>
        <v>193.31927463020796</v>
      </c>
      <c r="L33" s="87">
        <f>+K33</f>
        <v>193.31927463020796</v>
      </c>
      <c r="M33" s="87">
        <f>+L33</f>
        <v>193.31927463020796</v>
      </c>
      <c r="N33" s="87">
        <f>+M33</f>
        <v>193.31927463020796</v>
      </c>
      <c r="O33" s="87">
        <f t="shared" ref="O33" si="71">+N33</f>
        <v>193.31927463020796</v>
      </c>
      <c r="P33" s="87">
        <f t="shared" ref="P33" si="72">+O33</f>
        <v>193.31927463020796</v>
      </c>
      <c r="Q33" s="87">
        <f t="shared" ref="Q33" si="73">+P33</f>
        <v>193.31927463020796</v>
      </c>
      <c r="R33" s="87">
        <f t="shared" ref="R33" si="74">+Q33</f>
        <v>193.31927463020796</v>
      </c>
      <c r="S33" s="87">
        <f t="shared" ref="S33" si="75">+R33</f>
        <v>193.31927463020796</v>
      </c>
      <c r="T33" s="87">
        <f t="shared" ref="T33" si="76">+S33</f>
        <v>193.31927463020796</v>
      </c>
      <c r="U33" s="87">
        <f t="shared" ref="U33" si="77">+T33</f>
        <v>193.31927463020796</v>
      </c>
      <c r="V33" s="87">
        <f t="shared" ref="V33" si="78">+U33</f>
        <v>193.31927463020796</v>
      </c>
      <c r="W33" s="87">
        <f t="shared" ref="W33" si="79">+V33</f>
        <v>193.31927463020796</v>
      </c>
      <c r="X33" s="87">
        <f t="shared" ref="X33" si="80">+W33</f>
        <v>193.31927463020796</v>
      </c>
      <c r="Y33" s="87">
        <f t="shared" ref="Y33" si="81">+X33</f>
        <v>193.31927463020796</v>
      </c>
      <c r="Z33" s="87">
        <f t="shared" ref="Z33" si="82">+Y33</f>
        <v>193.31927463020796</v>
      </c>
      <c r="AA33" s="87">
        <f t="shared" ref="AA33" si="83">+Z33</f>
        <v>193.31927463020796</v>
      </c>
      <c r="AB33" s="87">
        <f t="shared" ref="AB33" si="84">+AA33</f>
        <v>193.31927463020796</v>
      </c>
      <c r="AC33" s="87">
        <f t="shared" ref="AC33" si="85">+AB33</f>
        <v>193.31927463020796</v>
      </c>
      <c r="AD33" s="87">
        <f t="shared" ref="AD33" si="86">+AC33</f>
        <v>193.31927463020796</v>
      </c>
      <c r="AE33" s="87">
        <f t="shared" ref="AE33" si="87">+AD33</f>
        <v>193.31927463020796</v>
      </c>
      <c r="AF33" s="87">
        <f t="shared" ref="AF33" si="88">+AE33</f>
        <v>193.31927463020796</v>
      </c>
      <c r="AH33" s="27"/>
      <c r="AI33" s="27"/>
      <c r="AJ33" s="27"/>
    </row>
    <row r="34" spans="1:36" x14ac:dyDescent="0.25">
      <c r="A34" t="s">
        <v>121</v>
      </c>
      <c r="B34" s="64">
        <f>XNPV($B$3,B32:AF32,$B$10:$AF$10)</f>
        <v>2497.5415511610086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6" x14ac:dyDescent="0.25">
      <c r="A35" t="s">
        <v>122</v>
      </c>
      <c r="B35" s="64">
        <f>+XNPV($B$3,B33:AF33,$B$10:$AF$10)</f>
        <v>1544.4727144905262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6" ht="15.75" thickBot="1" x14ac:dyDescent="0.3">
      <c r="A36" s="1" t="s">
        <v>123</v>
      </c>
      <c r="B36" s="105">
        <f>+B34-B35</f>
        <v>953.06883667048237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6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6" ht="15.75" thickTop="1" x14ac:dyDescent="0.25">
      <c r="A38" s="120" t="str">
        <f>+A22</f>
        <v>Option 5:  750 MW in 2027 and 750 MW in 2028</v>
      </c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6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6" x14ac:dyDescent="0.25">
      <c r="A40" s="19" t="s">
        <v>73</v>
      </c>
      <c r="B40" s="1">
        <v>0</v>
      </c>
      <c r="C40" s="1">
        <f>+B40+1</f>
        <v>1</v>
      </c>
      <c r="D40" s="1">
        <f t="shared" ref="D40" si="89">+C40+1</f>
        <v>2</v>
      </c>
      <c r="E40" s="1">
        <f t="shared" ref="E40" si="90">+D40+1</f>
        <v>3</v>
      </c>
      <c r="F40" s="1">
        <f t="shared" ref="F40" si="91">+E40+1</f>
        <v>4</v>
      </c>
      <c r="G40" s="1">
        <f t="shared" ref="G40" si="92">+F40+1</f>
        <v>5</v>
      </c>
      <c r="H40" s="28">
        <f t="shared" ref="H40" si="93">+G40+1</f>
        <v>6</v>
      </c>
      <c r="I40" s="1">
        <f t="shared" ref="I40" si="94">+H40+1</f>
        <v>7</v>
      </c>
      <c r="J40" s="1">
        <f t="shared" ref="J40" si="95">+I40+1</f>
        <v>8</v>
      </c>
      <c r="K40" s="1">
        <f t="shared" ref="K40" si="96">+J40+1</f>
        <v>9</v>
      </c>
      <c r="L40" s="1">
        <f t="shared" ref="L40" si="97">+K40+1</f>
        <v>10</v>
      </c>
      <c r="M40" s="1">
        <f t="shared" ref="M40" si="98">+L40+1</f>
        <v>11</v>
      </c>
      <c r="N40" s="1">
        <f t="shared" ref="N40" si="99">+M40+1</f>
        <v>12</v>
      </c>
      <c r="O40" s="1">
        <f t="shared" ref="O40" si="100">+N40+1</f>
        <v>13</v>
      </c>
      <c r="P40" s="1">
        <f t="shared" ref="P40" si="101">+O40+1</f>
        <v>14</v>
      </c>
      <c r="Q40" s="1">
        <f t="shared" ref="Q40" si="102">+P40+1</f>
        <v>15</v>
      </c>
      <c r="R40" s="1">
        <f t="shared" ref="R40" si="103">+Q40+1</f>
        <v>16</v>
      </c>
      <c r="S40" s="1">
        <f t="shared" ref="S40" si="104">+R40+1</f>
        <v>17</v>
      </c>
      <c r="T40" s="1">
        <f t="shared" ref="T40" si="105">+S40+1</f>
        <v>18</v>
      </c>
      <c r="U40" s="1">
        <f t="shared" ref="U40" si="106">+T40+1</f>
        <v>19</v>
      </c>
      <c r="V40" s="1">
        <f t="shared" ref="V40" si="107">+U40+1</f>
        <v>20</v>
      </c>
      <c r="W40" s="1">
        <f t="shared" ref="W40" si="108">+V40+1</f>
        <v>21</v>
      </c>
      <c r="X40" s="1">
        <f t="shared" ref="X40" si="109">+W40+1</f>
        <v>22</v>
      </c>
      <c r="Y40" s="1">
        <f t="shared" ref="Y40" si="110">+X40+1</f>
        <v>23</v>
      </c>
      <c r="Z40" s="1">
        <f t="shared" ref="Z40" si="111">+Y40+1</f>
        <v>24</v>
      </c>
      <c r="AA40" s="1">
        <f t="shared" ref="AA40" si="112">+Z40+1</f>
        <v>25</v>
      </c>
      <c r="AB40" s="1">
        <f t="shared" ref="AB40" si="113">+AA40+1</f>
        <v>26</v>
      </c>
      <c r="AC40" s="1">
        <f t="shared" ref="AC40" si="114">+AB40+1</f>
        <v>27</v>
      </c>
      <c r="AD40" s="1">
        <f t="shared" ref="AD40" si="115">+AC40+1</f>
        <v>28</v>
      </c>
      <c r="AE40" s="1">
        <f t="shared" ref="AE40" si="116">+AD40+1</f>
        <v>29</v>
      </c>
      <c r="AF40" s="1">
        <f t="shared" ref="AF40" si="117">+AE40+1</f>
        <v>30</v>
      </c>
    </row>
    <row r="41" spans="1:36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18">1/((1+$B$3)^((D42-$B$10)/365))</f>
        <v>0.89153802637356161</v>
      </c>
      <c r="E41" s="24">
        <f t="shared" si="118"/>
        <v>0.84186782471535571</v>
      </c>
      <c r="F41" s="24">
        <f t="shared" si="118"/>
        <v>0.79496489585963725</v>
      </c>
      <c r="G41" s="24">
        <f t="shared" si="118"/>
        <v>0.75055717891413165</v>
      </c>
      <c r="H41" s="24">
        <f t="shared" si="118"/>
        <v>0.70874143429096481</v>
      </c>
      <c r="I41" s="24">
        <f t="shared" si="118"/>
        <v>0.66925536760242199</v>
      </c>
      <c r="J41" s="24">
        <f t="shared" si="118"/>
        <v>0.63196918564912374</v>
      </c>
      <c r="K41" s="24">
        <f t="shared" si="118"/>
        <v>0.59666660957217577</v>
      </c>
      <c r="L41" s="24">
        <f t="shared" si="118"/>
        <v>0.56342456050252676</v>
      </c>
      <c r="M41" s="24">
        <f t="shared" si="118"/>
        <v>0.5320345236095626</v>
      </c>
      <c r="N41" s="24">
        <f t="shared" si="118"/>
        <v>0.50239331785605534</v>
      </c>
      <c r="O41" s="24">
        <f t="shared" si="118"/>
        <v>0.47432900914146753</v>
      </c>
      <c r="P41" s="24">
        <f t="shared" si="118"/>
        <v>0.44790274706465294</v>
      </c>
      <c r="Q41" s="24">
        <f t="shared" si="118"/>
        <v>0.42294876965500755</v>
      </c>
      <c r="R41" s="24">
        <f t="shared" si="118"/>
        <v>0.39938505161001664</v>
      </c>
      <c r="S41" s="24">
        <f t="shared" si="118"/>
        <v>0.37707491135535165</v>
      </c>
      <c r="T41" s="24">
        <f t="shared" si="118"/>
        <v>0.35606696067549731</v>
      </c>
      <c r="U41" s="24">
        <f t="shared" si="118"/>
        <v>0.33622942462275479</v>
      </c>
      <c r="V41" s="24">
        <f t="shared" si="118"/>
        <v>0.31749709596105269</v>
      </c>
      <c r="W41" s="24">
        <f t="shared" si="118"/>
        <v>0.29976131763688901</v>
      </c>
      <c r="X41" s="24">
        <f t="shared" si="118"/>
        <v>0.28306073431245427</v>
      </c>
      <c r="Y41" s="24">
        <f t="shared" si="118"/>
        <v>0.26729058953017398</v>
      </c>
      <c r="Z41" s="24">
        <f t="shared" si="118"/>
        <v>0.25239904582641548</v>
      </c>
      <c r="AA41" s="24">
        <f t="shared" si="118"/>
        <v>0.23829972465795707</v>
      </c>
      <c r="AB41" s="24">
        <f t="shared" si="118"/>
        <v>0.22502334717465258</v>
      </c>
      <c r="AC41" s="24">
        <f t="shared" si="118"/>
        <v>0.21248663567011578</v>
      </c>
      <c r="AD41" s="24">
        <f t="shared" si="118"/>
        <v>0.20064838118046815</v>
      </c>
      <c r="AE41" s="24">
        <f t="shared" si="118"/>
        <v>0.18943991579609307</v>
      </c>
      <c r="AF41" s="24">
        <f t="shared" si="118"/>
        <v>0.17888566175268469</v>
      </c>
    </row>
    <row r="42" spans="1:36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" si="119">EDATE(C42,12)</f>
        <v>44378</v>
      </c>
      <c r="E42" s="26">
        <f t="shared" ref="E42" si="120">EDATE(D42,12)</f>
        <v>44743</v>
      </c>
      <c r="F42" s="26">
        <f t="shared" ref="F42" si="121">EDATE(E42,12)</f>
        <v>45108</v>
      </c>
      <c r="G42" s="26">
        <f t="shared" ref="G42" si="122">EDATE(F42,12)</f>
        <v>45474</v>
      </c>
      <c r="H42" s="26">
        <f t="shared" ref="H42" si="123">EDATE(G42,12)</f>
        <v>45839</v>
      </c>
      <c r="I42" s="26">
        <f t="shared" ref="I42" si="124">EDATE(H42,12)</f>
        <v>46204</v>
      </c>
      <c r="J42" s="26">
        <f t="shared" ref="J42" si="125">EDATE(I42,12)</f>
        <v>46569</v>
      </c>
      <c r="K42" s="26">
        <f t="shared" ref="K42" si="126">EDATE(J42,12)</f>
        <v>46935</v>
      </c>
      <c r="L42" s="26">
        <f t="shared" ref="L42" si="127">EDATE(K42,12)</f>
        <v>47300</v>
      </c>
      <c r="M42" s="26">
        <f t="shared" ref="M42" si="128">EDATE(L42,12)</f>
        <v>47665</v>
      </c>
      <c r="N42" s="26">
        <f t="shared" ref="N42" si="129">EDATE(M42,12)</f>
        <v>48030</v>
      </c>
      <c r="O42" s="26">
        <f t="shared" ref="O42" si="130">EDATE(N42,12)</f>
        <v>48396</v>
      </c>
      <c r="P42" s="26">
        <f t="shared" ref="P42" si="131">EDATE(O42,12)</f>
        <v>48761</v>
      </c>
      <c r="Q42" s="26">
        <f t="shared" ref="Q42" si="132">EDATE(P42,12)</f>
        <v>49126</v>
      </c>
      <c r="R42" s="26">
        <f t="shared" ref="R42" si="133">EDATE(Q42,12)</f>
        <v>49491</v>
      </c>
      <c r="S42" s="26">
        <f t="shared" ref="S42" si="134">EDATE(R42,12)</f>
        <v>49857</v>
      </c>
      <c r="T42" s="26">
        <f t="shared" ref="T42" si="135">EDATE(S42,12)</f>
        <v>50222</v>
      </c>
      <c r="U42" s="26">
        <f t="shared" ref="U42" si="136">EDATE(T42,12)</f>
        <v>50587</v>
      </c>
      <c r="V42" s="26">
        <f t="shared" ref="V42" si="137">EDATE(U42,12)</f>
        <v>50952</v>
      </c>
      <c r="W42" s="26">
        <f t="shared" ref="W42" si="138">EDATE(V42,12)</f>
        <v>51318</v>
      </c>
      <c r="X42" s="26">
        <f t="shared" ref="X42" si="139">EDATE(W42,12)</f>
        <v>51683</v>
      </c>
      <c r="Y42" s="26">
        <f t="shared" ref="Y42" si="140">EDATE(X42,12)</f>
        <v>52048</v>
      </c>
      <c r="Z42" s="26">
        <f t="shared" ref="Z42" si="141">EDATE(Y42,12)</f>
        <v>52413</v>
      </c>
      <c r="AA42" s="26">
        <f t="shared" ref="AA42" si="142">EDATE(Z42,12)</f>
        <v>52779</v>
      </c>
      <c r="AB42" s="26">
        <f t="shared" ref="AB42" si="143">EDATE(AA42,12)</f>
        <v>53144</v>
      </c>
      <c r="AC42" s="26">
        <f t="shared" ref="AC42" si="144">EDATE(AB42,12)</f>
        <v>53509</v>
      </c>
      <c r="AD42" s="26">
        <f t="shared" ref="AD42" si="145">EDATE(AC42,12)</f>
        <v>53874</v>
      </c>
      <c r="AE42" s="26">
        <f t="shared" ref="AE42" si="146">EDATE(AD42,12)</f>
        <v>54240</v>
      </c>
      <c r="AF42" s="26">
        <f t="shared" ref="AF42" si="147">EDATE(AE42,12)</f>
        <v>54605</v>
      </c>
    </row>
    <row r="43" spans="1:36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6" x14ac:dyDescent="0.25">
      <c r="A44" s="82" t="s">
        <v>81</v>
      </c>
      <c r="B44" s="82">
        <v>0</v>
      </c>
      <c r="C44" s="83">
        <f>+'Market benefits'!I378</f>
        <v>6.7384070706443691</v>
      </c>
      <c r="D44" s="83">
        <f>+'Market benefits'!J378</f>
        <v>2.9363878922168092</v>
      </c>
      <c r="E44" s="83">
        <f>+'Market benefits'!K378</f>
        <v>3.500309860881007</v>
      </c>
      <c r="F44" s="83">
        <f>+'Market benefits'!L378</f>
        <v>5.0434250291812361</v>
      </c>
      <c r="G44" s="83">
        <f>+'Market benefits'!M378</f>
        <v>10.121824915563135</v>
      </c>
      <c r="H44" s="83">
        <f>+'Market benefits'!N378</f>
        <v>-20.052649734110346</v>
      </c>
      <c r="I44" s="83">
        <f>+'Market benefits'!O378</f>
        <v>-31.473544423547175</v>
      </c>
      <c r="J44" s="83">
        <f>+'Market benefits'!P378</f>
        <v>55.547113399610282</v>
      </c>
      <c r="K44" s="83">
        <f>+'Market benefits'!Q378</f>
        <v>235.33815416275382</v>
      </c>
      <c r="L44" s="83">
        <f>+'Market benefits'!R378</f>
        <v>126.97488550511638</v>
      </c>
      <c r="M44" s="83">
        <f>+'Market benefits'!S378</f>
        <v>214.08269161858709</v>
      </c>
      <c r="N44" s="83">
        <f>+'Market benefits'!T378</f>
        <v>155.26191055970878</v>
      </c>
      <c r="O44" s="83">
        <f>+'Market benefits'!U378</f>
        <v>196.40272203985029</v>
      </c>
      <c r="P44" s="83">
        <f>+'Market benefits'!V378</f>
        <v>246.68574066228351</v>
      </c>
      <c r="Q44" s="83">
        <f>+'Market benefits'!W378</f>
        <v>128.18771086550157</v>
      </c>
      <c r="R44" s="83">
        <f>+'Market benefits'!X378</f>
        <v>224.77696964309737</v>
      </c>
      <c r="S44" s="83">
        <f>+'Market benefits'!Y378</f>
        <v>186.53223861279062</v>
      </c>
      <c r="T44" s="83">
        <f>+'Market benefits'!Z378</f>
        <v>212.91626180612008</v>
      </c>
      <c r="U44" s="83">
        <f>+'Market benefits'!AA378</f>
        <v>221.64038059191557</v>
      </c>
      <c r="V44" s="83">
        <f>+'Market benefits'!AB378</f>
        <v>170.75886585502647</v>
      </c>
      <c r="W44" s="83">
        <f>+'Market benefits'!AC378</f>
        <v>155.41668109731924</v>
      </c>
      <c r="X44" s="83">
        <f>+'Market benefits'!AD378</f>
        <v>194.19504901574828</v>
      </c>
      <c r="Y44" s="83">
        <f>+'Market benefits'!AE378</f>
        <v>188.31827772275801</v>
      </c>
      <c r="Z44" s="83">
        <f>+'Market benefits'!AF378</f>
        <v>193.46596818072589</v>
      </c>
      <c r="AA44" s="83">
        <f>+'Market benefits'!AG378</f>
        <v>164.45302832581558</v>
      </c>
      <c r="AB44" s="83">
        <f>+'Market benefits'!AH378</f>
        <v>131.86154002838089</v>
      </c>
      <c r="AC44" s="83">
        <f>+'Market benefits'!AI378</f>
        <v>149.83224480653095</v>
      </c>
      <c r="AD44" s="83">
        <f>+'Market benefits'!AJ378</f>
        <v>114.58346696271168</v>
      </c>
      <c r="AE44" s="83">
        <f>+'Market benefits'!AK378</f>
        <v>112.97767535029443</v>
      </c>
      <c r="AF44" s="83">
        <f>+'Market benefits'!AL378</f>
        <v>136.72062223653521</v>
      </c>
    </row>
    <row r="45" spans="1:36" x14ac:dyDescent="0.25">
      <c r="A45" s="84" t="s">
        <v>82</v>
      </c>
      <c r="B45" s="131">
        <f t="shared" ref="B45:AF45" si="148">+B44/((1+$B$3)^(($H$10-$B$10)/(365)))</f>
        <v>0</v>
      </c>
      <c r="C45" s="130">
        <f t="shared" si="148"/>
        <v>4.7757882920848687</v>
      </c>
      <c r="D45" s="130">
        <f t="shared" si="148"/>
        <v>2.0811397663643643</v>
      </c>
      <c r="E45" s="130">
        <f t="shared" si="148"/>
        <v>2.4808146312636126</v>
      </c>
      <c r="F45" s="130">
        <f t="shared" si="148"/>
        <v>3.5744842889208606</v>
      </c>
      <c r="G45" s="130">
        <f t="shared" si="148"/>
        <v>7.1737567082982405</v>
      </c>
      <c r="H45" s="130">
        <f t="shared" si="148"/>
        <v>-14.212143733887702</v>
      </c>
      <c r="I45" s="130">
        <f t="shared" si="148"/>
        <v>-22.306605016965221</v>
      </c>
      <c r="J45" s="130">
        <f t="shared" si="148"/>
        <v>39.368540821562661</v>
      </c>
      <c r="K45" s="130">
        <f t="shared" si="148"/>
        <v>166.79390092469833</v>
      </c>
      <c r="L45" s="130">
        <f t="shared" si="148"/>
        <v>89.992362471827221</v>
      </c>
      <c r="M45" s="130">
        <f t="shared" si="148"/>
        <v>151.72927391462773</v>
      </c>
      <c r="N45" s="130">
        <f t="shared" si="148"/>
        <v>110.0405491808435</v>
      </c>
      <c r="O45" s="130">
        <f t="shared" si="148"/>
        <v>139.1987469171732</v>
      </c>
      <c r="P45" s="130">
        <f t="shared" si="148"/>
        <v>174.8364056561158</v>
      </c>
      <c r="Q45" s="130">
        <f t="shared" si="148"/>
        <v>90.851942057291083</v>
      </c>
      <c r="R45" s="130">
        <f t="shared" si="148"/>
        <v>159.3087518604255</v>
      </c>
      <c r="S45" s="130">
        <f t="shared" si="148"/>
        <v>132.20312633593372</v>
      </c>
      <c r="T45" s="130">
        <f t="shared" si="148"/>
        <v>150.90257677634011</v>
      </c>
      <c r="U45" s="130">
        <f t="shared" si="148"/>
        <v>157.08572123750957</v>
      </c>
      <c r="V45" s="130">
        <f t="shared" si="148"/>
        <v>121.02388350398992</v>
      </c>
      <c r="W45" s="130">
        <f t="shared" si="148"/>
        <v>110.15024147365553</v>
      </c>
      <c r="X45" s="130">
        <f t="shared" si="148"/>
        <v>137.63407757162565</v>
      </c>
      <c r="Y45" s="130">
        <f t="shared" si="148"/>
        <v>133.46896625643177</v>
      </c>
      <c r="Z45" s="130">
        <f t="shared" si="148"/>
        <v>137.11734777489784</v>
      </c>
      <c r="AA45" s="130">
        <f t="shared" si="148"/>
        <v>116.5546751691312</v>
      </c>
      <c r="AB45" s="130">
        <f t="shared" si="148"/>
        <v>93.455737007530146</v>
      </c>
      <c r="AC45" s="130">
        <f t="shared" si="148"/>
        <v>106.19232008721572</v>
      </c>
      <c r="AD45" s="130">
        <f t="shared" si="148"/>
        <v>81.210050721183663</v>
      </c>
      <c r="AE45" s="130">
        <f t="shared" si="148"/>
        <v>80.071959670626669</v>
      </c>
      <c r="AF45" s="130">
        <f t="shared" si="148"/>
        <v>96.899569901075139</v>
      </c>
    </row>
    <row r="46" spans="1:36" x14ac:dyDescent="0.25">
      <c r="A46" s="78" t="s">
        <v>85</v>
      </c>
      <c r="B46" s="132">
        <f t="shared" ref="B46" si="149">+B45/B41</f>
        <v>0</v>
      </c>
      <c r="C46" s="79">
        <f>+C45/C41</f>
        <v>5.0583541786351685</v>
      </c>
      <c r="D46" s="79">
        <f t="shared" ref="D46:AF46" si="150">+D45/D41</f>
        <v>2.3343252949396351</v>
      </c>
      <c r="E46" s="79">
        <f t="shared" si="150"/>
        <v>2.9467982484096025</v>
      </c>
      <c r="F46" s="79">
        <f t="shared" si="150"/>
        <v>4.4964051966792615</v>
      </c>
      <c r="G46" s="79">
        <f t="shared" si="150"/>
        <v>9.5579083244222254</v>
      </c>
      <c r="H46" s="79">
        <f t="shared" si="150"/>
        <v>-20.052649734110346</v>
      </c>
      <c r="I46" s="79">
        <f t="shared" si="150"/>
        <v>-33.330483544536456</v>
      </c>
      <c r="J46" s="79">
        <f t="shared" si="150"/>
        <v>62.295032282508323</v>
      </c>
      <c r="K46" s="79">
        <f t="shared" si="150"/>
        <v>279.54287746098873</v>
      </c>
      <c r="L46" s="79">
        <f t="shared" si="150"/>
        <v>159.72388990561876</v>
      </c>
      <c r="M46" s="79">
        <f t="shared" si="150"/>
        <v>285.18689517595169</v>
      </c>
      <c r="N46" s="79">
        <f t="shared" si="150"/>
        <v>219.03266876724678</v>
      </c>
      <c r="O46" s="79">
        <f t="shared" si="150"/>
        <v>293.46454514583041</v>
      </c>
      <c r="P46" s="79">
        <f t="shared" si="150"/>
        <v>390.34457100768549</v>
      </c>
      <c r="Q46" s="79">
        <f t="shared" si="150"/>
        <v>214.80602043457304</v>
      </c>
      <c r="R46" s="79">
        <f t="shared" si="150"/>
        <v>398.88511404774374</v>
      </c>
      <c r="S46" s="79">
        <f t="shared" si="150"/>
        <v>350.60175671922866</v>
      </c>
      <c r="T46" s="79">
        <f t="shared" si="150"/>
        <v>423.8039285927054</v>
      </c>
      <c r="U46" s="79">
        <f t="shared" si="150"/>
        <v>467.19801936953553</v>
      </c>
      <c r="V46" s="79">
        <f t="shared" si="150"/>
        <v>381.18107234226767</v>
      </c>
      <c r="W46" s="79">
        <f t="shared" si="150"/>
        <v>367.45982551052242</v>
      </c>
      <c r="X46" s="79">
        <f t="shared" si="150"/>
        <v>486.23514634035894</v>
      </c>
      <c r="Y46" s="79">
        <f t="shared" si="150"/>
        <v>499.34031157264025</v>
      </c>
      <c r="Z46" s="79">
        <f t="shared" si="150"/>
        <v>543.25620497471573</v>
      </c>
      <c r="AA46" s="79">
        <f t="shared" si="150"/>
        <v>489.10956710683433</v>
      </c>
      <c r="AB46" s="79">
        <f t="shared" si="150"/>
        <v>415.31573581560042</v>
      </c>
      <c r="AC46" s="79">
        <f t="shared" si="150"/>
        <v>499.75999550427565</v>
      </c>
      <c r="AD46" s="79">
        <f t="shared" si="150"/>
        <v>404.73813067119301</v>
      </c>
      <c r="AE46" s="79">
        <f t="shared" si="150"/>
        <v>422.67733985277692</v>
      </c>
      <c r="AF46" s="79">
        <f t="shared" si="150"/>
        <v>541.68438628156787</v>
      </c>
    </row>
    <row r="47" spans="1:36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1">
        <v>0</v>
      </c>
      <c r="J47" s="81">
        <f>+'FCAS benefits'!K10</f>
        <v>15.788363499540408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6" x14ac:dyDescent="0.25">
      <c r="A48" s="76" t="s">
        <v>80</v>
      </c>
      <c r="B48" s="76">
        <f>+B47+B46</f>
        <v>0</v>
      </c>
      <c r="C48" s="77">
        <f t="shared" ref="C48:AF48" si="151">+C47+C46</f>
        <v>5.0583541786351685</v>
      </c>
      <c r="D48" s="77">
        <f t="shared" si="151"/>
        <v>2.3343252949396351</v>
      </c>
      <c r="E48" s="77">
        <f t="shared" si="151"/>
        <v>2.9467982484096025</v>
      </c>
      <c r="F48" s="77">
        <f t="shared" si="151"/>
        <v>4.4964051966792615</v>
      </c>
      <c r="G48" s="77">
        <f t="shared" si="151"/>
        <v>9.5579083244222254</v>
      </c>
      <c r="H48" s="77">
        <f t="shared" si="151"/>
        <v>-20.052649734110346</v>
      </c>
      <c r="I48" s="77">
        <f t="shared" si="151"/>
        <v>-33.330483544536456</v>
      </c>
      <c r="J48" s="77">
        <f t="shared" si="151"/>
        <v>78.083395782048726</v>
      </c>
      <c r="K48" s="77">
        <f t="shared" si="151"/>
        <v>295.41900011210168</v>
      </c>
      <c r="L48" s="77">
        <f t="shared" si="151"/>
        <v>175.68566903694168</v>
      </c>
      <c r="M48" s="77">
        <f t="shared" si="151"/>
        <v>301.23518735228669</v>
      </c>
      <c r="N48" s="77">
        <f t="shared" si="151"/>
        <v>235.16833911904402</v>
      </c>
      <c r="O48" s="77">
        <f t="shared" si="151"/>
        <v>309.6884674548445</v>
      </c>
      <c r="P48" s="77">
        <f t="shared" si="151"/>
        <v>406.65762779348859</v>
      </c>
      <c r="Q48" s="77">
        <f t="shared" si="151"/>
        <v>231.20910304193302</v>
      </c>
      <c r="R48" s="77">
        <f t="shared" si="151"/>
        <v>415.3791227348762</v>
      </c>
      <c r="S48" s="77">
        <f t="shared" si="151"/>
        <v>367.18760074693131</v>
      </c>
      <c r="T48" s="77">
        <f t="shared" si="151"/>
        <v>440.48252631438396</v>
      </c>
      <c r="U48" s="77">
        <f t="shared" si="151"/>
        <v>483.97029832212974</v>
      </c>
      <c r="V48" s="77">
        <f t="shared" si="151"/>
        <v>398.04796933808666</v>
      </c>
      <c r="W48" s="77">
        <f t="shared" si="151"/>
        <v>384.42228672999846</v>
      </c>
      <c r="X48" s="77">
        <f t="shared" si="151"/>
        <v>503.29412742572862</v>
      </c>
      <c r="Y48" s="77">
        <f t="shared" si="151"/>
        <v>516.49677772256246</v>
      </c>
      <c r="Z48" s="77">
        <f t="shared" si="151"/>
        <v>560.51113103983607</v>
      </c>
      <c r="AA48" s="77">
        <f t="shared" si="151"/>
        <v>506.46393768630475</v>
      </c>
      <c r="AB48" s="77">
        <f t="shared" si="151"/>
        <v>432.77054535456438</v>
      </c>
      <c r="AC48" s="77">
        <f t="shared" si="151"/>
        <v>517.31624839232813</v>
      </c>
      <c r="AD48" s="77">
        <f t="shared" si="151"/>
        <v>422.39684134182488</v>
      </c>
      <c r="AE48" s="77">
        <f t="shared" si="151"/>
        <v>440.43953288381397</v>
      </c>
      <c r="AF48" s="77">
        <f t="shared" si="151"/>
        <v>559.55109649661415</v>
      </c>
    </row>
    <row r="49" spans="1:32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104">
        <v>0</v>
      </c>
      <c r="J49" s="87">
        <f>+'Project costs'!C6</f>
        <v>96.659637315103978</v>
      </c>
      <c r="K49" s="87">
        <f>+'Project costs'!D6</f>
        <v>193.31927463020796</v>
      </c>
      <c r="L49" s="87">
        <f>+K49</f>
        <v>193.31927463020796</v>
      </c>
      <c r="M49" s="87">
        <f>+L49</f>
        <v>193.31927463020796</v>
      </c>
      <c r="N49" s="87">
        <f>+M49</f>
        <v>193.31927463020796</v>
      </c>
      <c r="O49" s="87">
        <f t="shared" ref="O49" si="152">+N49</f>
        <v>193.31927463020796</v>
      </c>
      <c r="P49" s="87">
        <f t="shared" ref="P49" si="153">+O49</f>
        <v>193.31927463020796</v>
      </c>
      <c r="Q49" s="87">
        <f t="shared" ref="Q49" si="154">+P49</f>
        <v>193.31927463020796</v>
      </c>
      <c r="R49" s="87">
        <f t="shared" ref="R49" si="155">+Q49</f>
        <v>193.31927463020796</v>
      </c>
      <c r="S49" s="87">
        <f t="shared" ref="S49" si="156">+R49</f>
        <v>193.31927463020796</v>
      </c>
      <c r="T49" s="87">
        <f t="shared" ref="T49" si="157">+S49</f>
        <v>193.31927463020796</v>
      </c>
      <c r="U49" s="87">
        <f t="shared" ref="U49" si="158">+T49</f>
        <v>193.31927463020796</v>
      </c>
      <c r="V49" s="87">
        <f t="shared" ref="V49" si="159">+U49</f>
        <v>193.31927463020796</v>
      </c>
      <c r="W49" s="87">
        <f t="shared" ref="W49" si="160">+V49</f>
        <v>193.31927463020796</v>
      </c>
      <c r="X49" s="87">
        <f t="shared" ref="X49" si="161">+W49</f>
        <v>193.31927463020796</v>
      </c>
      <c r="Y49" s="87">
        <f t="shared" ref="Y49" si="162">+X49</f>
        <v>193.31927463020796</v>
      </c>
      <c r="Z49" s="87">
        <f t="shared" ref="Z49" si="163">+Y49</f>
        <v>193.31927463020796</v>
      </c>
      <c r="AA49" s="87">
        <f t="shared" ref="AA49" si="164">+Z49</f>
        <v>193.31927463020796</v>
      </c>
      <c r="AB49" s="87">
        <f t="shared" ref="AB49" si="165">+AA49</f>
        <v>193.31927463020796</v>
      </c>
      <c r="AC49" s="87">
        <f t="shared" ref="AC49" si="166">+AB49</f>
        <v>193.31927463020796</v>
      </c>
      <c r="AD49" s="87">
        <f t="shared" ref="AD49" si="167">+AC49</f>
        <v>193.31927463020796</v>
      </c>
      <c r="AE49" s="87">
        <f t="shared" ref="AE49" si="168">+AD49</f>
        <v>193.31927463020796</v>
      </c>
      <c r="AF49" s="87">
        <f t="shared" ref="AF49" si="169">+AE49</f>
        <v>193.31927463020796</v>
      </c>
    </row>
    <row r="50" spans="1:32" x14ac:dyDescent="0.25">
      <c r="A50" t="s">
        <v>121</v>
      </c>
      <c r="B50" s="64">
        <f>XNPV($B$3,B48:AF48,$B$10:$AF$10)</f>
        <v>2897.2132375204519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2" x14ac:dyDescent="0.25">
      <c r="A51" t="s">
        <v>122</v>
      </c>
      <c r="B51" s="64">
        <f>+XNPV($B$3,B49:AF49,$B$10:$AF$10)</f>
        <v>1544.4727144905262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2" ht="15.75" thickBot="1" x14ac:dyDescent="0.3">
      <c r="A52" s="1" t="s">
        <v>123</v>
      </c>
      <c r="B52" s="105">
        <f>+B50-B51</f>
        <v>1352.7405230299257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2" ht="16.5" thickTop="1" thickBot="1" x14ac:dyDescent="0.3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</row>
    <row r="54" spans="1:32" ht="15.75" thickTop="1" x14ac:dyDescent="0.25">
      <c r="A54" s="120" t="str">
        <f>+A38</f>
        <v>Option 5:  750 MW in 2027 and 750 MW in 2028</v>
      </c>
      <c r="B54" s="115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2" x14ac:dyDescent="0.25">
      <c r="A56" s="19" t="s">
        <v>73</v>
      </c>
      <c r="B56" s="1">
        <v>0</v>
      </c>
      <c r="C56" s="1">
        <f>+B56+1</f>
        <v>1</v>
      </c>
      <c r="D56" s="1">
        <f t="shared" ref="D56" si="170">+C56+1</f>
        <v>2</v>
      </c>
      <c r="E56" s="1">
        <f t="shared" ref="E56" si="171">+D56+1</f>
        <v>3</v>
      </c>
      <c r="F56" s="1">
        <f t="shared" ref="F56" si="172">+E56+1</f>
        <v>4</v>
      </c>
      <c r="G56" s="1">
        <f t="shared" ref="G56" si="173">+F56+1</f>
        <v>5</v>
      </c>
      <c r="H56" s="28">
        <f t="shared" ref="H56" si="174">+G56+1</f>
        <v>6</v>
      </c>
      <c r="I56" s="1">
        <f t="shared" ref="I56" si="175">+H56+1</f>
        <v>7</v>
      </c>
      <c r="J56" s="1">
        <f t="shared" ref="J56" si="176">+I56+1</f>
        <v>8</v>
      </c>
      <c r="K56" s="1">
        <f t="shared" ref="K56" si="177">+J56+1</f>
        <v>9</v>
      </c>
      <c r="L56" s="1">
        <f t="shared" ref="L56" si="178">+K56+1</f>
        <v>10</v>
      </c>
      <c r="M56" s="1">
        <f t="shared" ref="M56" si="179">+L56+1</f>
        <v>11</v>
      </c>
      <c r="N56" s="1">
        <f t="shared" ref="N56" si="180">+M56+1</f>
        <v>12</v>
      </c>
      <c r="O56" s="1">
        <f t="shared" ref="O56" si="181">+N56+1</f>
        <v>13</v>
      </c>
      <c r="P56" s="1">
        <f t="shared" ref="P56" si="182">+O56+1</f>
        <v>14</v>
      </c>
      <c r="Q56" s="1">
        <f t="shared" ref="Q56" si="183">+P56+1</f>
        <v>15</v>
      </c>
      <c r="R56" s="1">
        <f t="shared" ref="R56" si="184">+Q56+1</f>
        <v>16</v>
      </c>
      <c r="S56" s="1">
        <f t="shared" ref="S56" si="185">+R56+1</f>
        <v>17</v>
      </c>
      <c r="T56" s="1">
        <f t="shared" ref="T56" si="186">+S56+1</f>
        <v>18</v>
      </c>
      <c r="U56" s="1">
        <f t="shared" ref="U56" si="187">+T56+1</f>
        <v>19</v>
      </c>
      <c r="V56" s="1">
        <f t="shared" ref="V56" si="188">+U56+1</f>
        <v>20</v>
      </c>
      <c r="W56" s="1">
        <f t="shared" ref="W56" si="189">+V56+1</f>
        <v>21</v>
      </c>
      <c r="X56" s="1">
        <f t="shared" ref="X56" si="190">+W56+1</f>
        <v>22</v>
      </c>
      <c r="Y56" s="1">
        <f t="shared" ref="Y56" si="191">+X56+1</f>
        <v>23</v>
      </c>
      <c r="Z56" s="1">
        <f t="shared" ref="Z56" si="192">+Y56+1</f>
        <v>24</v>
      </c>
      <c r="AA56" s="1">
        <f t="shared" ref="AA56" si="193">+Z56+1</f>
        <v>25</v>
      </c>
      <c r="AB56" s="1">
        <f t="shared" ref="AB56" si="194">+AA56+1</f>
        <v>26</v>
      </c>
      <c r="AC56" s="1">
        <f t="shared" ref="AC56" si="195">+AB56+1</f>
        <v>27</v>
      </c>
      <c r="AD56" s="1">
        <f t="shared" ref="AD56" si="196">+AC56+1</f>
        <v>28</v>
      </c>
      <c r="AE56" s="1">
        <f t="shared" ref="AE56" si="197">+AD56+1</f>
        <v>29</v>
      </c>
      <c r="AF56" s="1">
        <f t="shared" ref="AF56" si="198">+AE56+1</f>
        <v>30</v>
      </c>
    </row>
    <row r="57" spans="1:32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199">1/((1+$B$3)^((D58-$B$10)/365))</f>
        <v>0.89153802637356161</v>
      </c>
      <c r="E57" s="24">
        <f t="shared" si="199"/>
        <v>0.84186782471535571</v>
      </c>
      <c r="F57" s="24">
        <f t="shared" si="199"/>
        <v>0.79496489585963725</v>
      </c>
      <c r="G57" s="24">
        <f t="shared" si="199"/>
        <v>0.75055717891413165</v>
      </c>
      <c r="H57" s="24">
        <f t="shared" si="199"/>
        <v>0.70874143429096481</v>
      </c>
      <c r="I57" s="24">
        <f t="shared" si="199"/>
        <v>0.66925536760242199</v>
      </c>
      <c r="J57" s="24">
        <f t="shared" si="199"/>
        <v>0.63196918564912374</v>
      </c>
      <c r="K57" s="24">
        <f t="shared" si="199"/>
        <v>0.59666660957217577</v>
      </c>
      <c r="L57" s="24">
        <f t="shared" si="199"/>
        <v>0.56342456050252676</v>
      </c>
      <c r="M57" s="24">
        <f t="shared" si="199"/>
        <v>0.5320345236095626</v>
      </c>
      <c r="N57" s="24">
        <f t="shared" si="199"/>
        <v>0.50239331785605534</v>
      </c>
      <c r="O57" s="24">
        <f t="shared" si="199"/>
        <v>0.47432900914146753</v>
      </c>
      <c r="P57" s="24">
        <f t="shared" si="199"/>
        <v>0.44790274706465294</v>
      </c>
      <c r="Q57" s="24">
        <f t="shared" si="199"/>
        <v>0.42294876965500755</v>
      </c>
      <c r="R57" s="24">
        <f t="shared" si="199"/>
        <v>0.39938505161001664</v>
      </c>
      <c r="S57" s="24">
        <f t="shared" si="199"/>
        <v>0.37707491135535165</v>
      </c>
      <c r="T57" s="24">
        <f t="shared" si="199"/>
        <v>0.35606696067549731</v>
      </c>
      <c r="U57" s="24">
        <f t="shared" si="199"/>
        <v>0.33622942462275479</v>
      </c>
      <c r="V57" s="24">
        <f t="shared" si="199"/>
        <v>0.31749709596105269</v>
      </c>
      <c r="W57" s="24">
        <f t="shared" si="199"/>
        <v>0.29976131763688901</v>
      </c>
      <c r="X57" s="24">
        <f t="shared" si="199"/>
        <v>0.28306073431245427</v>
      </c>
      <c r="Y57" s="24">
        <f t="shared" si="199"/>
        <v>0.26729058953017398</v>
      </c>
      <c r="Z57" s="24">
        <f t="shared" si="199"/>
        <v>0.25239904582641548</v>
      </c>
      <c r="AA57" s="24">
        <f t="shared" si="199"/>
        <v>0.23829972465795707</v>
      </c>
      <c r="AB57" s="24">
        <f t="shared" si="199"/>
        <v>0.22502334717465258</v>
      </c>
      <c r="AC57" s="24">
        <f t="shared" si="199"/>
        <v>0.21248663567011578</v>
      </c>
      <c r="AD57" s="24">
        <f t="shared" si="199"/>
        <v>0.20064838118046815</v>
      </c>
      <c r="AE57" s="24">
        <f t="shared" si="199"/>
        <v>0.18943991579609307</v>
      </c>
      <c r="AF57" s="24">
        <f t="shared" si="199"/>
        <v>0.17888566175268469</v>
      </c>
    </row>
    <row r="58" spans="1:32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" si="200">EDATE(C58,12)</f>
        <v>44378</v>
      </c>
      <c r="E58" s="26">
        <f t="shared" ref="E58" si="201">EDATE(D58,12)</f>
        <v>44743</v>
      </c>
      <c r="F58" s="26">
        <f t="shared" ref="F58" si="202">EDATE(E58,12)</f>
        <v>45108</v>
      </c>
      <c r="G58" s="26">
        <f t="shared" ref="G58" si="203">EDATE(F58,12)</f>
        <v>45474</v>
      </c>
      <c r="H58" s="26">
        <f t="shared" ref="H58" si="204">EDATE(G58,12)</f>
        <v>45839</v>
      </c>
      <c r="I58" s="26">
        <f t="shared" ref="I58" si="205">EDATE(H58,12)</f>
        <v>46204</v>
      </c>
      <c r="J58" s="26">
        <f t="shared" ref="J58" si="206">EDATE(I58,12)</f>
        <v>46569</v>
      </c>
      <c r="K58" s="26">
        <f t="shared" ref="K58" si="207">EDATE(J58,12)</f>
        <v>46935</v>
      </c>
      <c r="L58" s="26">
        <f t="shared" ref="L58" si="208">EDATE(K58,12)</f>
        <v>47300</v>
      </c>
      <c r="M58" s="26">
        <f t="shared" ref="M58" si="209">EDATE(L58,12)</f>
        <v>47665</v>
      </c>
      <c r="N58" s="26">
        <f t="shared" ref="N58" si="210">EDATE(M58,12)</f>
        <v>48030</v>
      </c>
      <c r="O58" s="26">
        <f t="shared" ref="O58" si="211">EDATE(N58,12)</f>
        <v>48396</v>
      </c>
      <c r="P58" s="26">
        <f t="shared" ref="P58" si="212">EDATE(O58,12)</f>
        <v>48761</v>
      </c>
      <c r="Q58" s="26">
        <f t="shared" ref="Q58" si="213">EDATE(P58,12)</f>
        <v>49126</v>
      </c>
      <c r="R58" s="26">
        <f t="shared" ref="R58" si="214">EDATE(Q58,12)</f>
        <v>49491</v>
      </c>
      <c r="S58" s="26">
        <f t="shared" ref="S58" si="215">EDATE(R58,12)</f>
        <v>49857</v>
      </c>
      <c r="T58" s="26">
        <f t="shared" ref="T58" si="216">EDATE(S58,12)</f>
        <v>50222</v>
      </c>
      <c r="U58" s="26">
        <f t="shared" ref="U58" si="217">EDATE(T58,12)</f>
        <v>50587</v>
      </c>
      <c r="V58" s="26">
        <f t="shared" ref="V58" si="218">EDATE(U58,12)</f>
        <v>50952</v>
      </c>
      <c r="W58" s="26">
        <f t="shared" ref="W58" si="219">EDATE(V58,12)</f>
        <v>51318</v>
      </c>
      <c r="X58" s="26">
        <f t="shared" ref="X58" si="220">EDATE(W58,12)</f>
        <v>51683</v>
      </c>
      <c r="Y58" s="26">
        <f t="shared" ref="Y58" si="221">EDATE(X58,12)</f>
        <v>52048</v>
      </c>
      <c r="Z58" s="26">
        <f t="shared" ref="Z58" si="222">EDATE(Y58,12)</f>
        <v>52413</v>
      </c>
      <c r="AA58" s="26">
        <f t="shared" ref="AA58" si="223">EDATE(Z58,12)</f>
        <v>52779</v>
      </c>
      <c r="AB58" s="26">
        <f t="shared" ref="AB58" si="224">EDATE(AA58,12)</f>
        <v>53144</v>
      </c>
      <c r="AC58" s="26">
        <f t="shared" ref="AC58" si="225">EDATE(AB58,12)</f>
        <v>53509</v>
      </c>
      <c r="AD58" s="26">
        <f t="shared" ref="AD58" si="226">EDATE(AC58,12)</f>
        <v>53874</v>
      </c>
      <c r="AE58" s="26">
        <f t="shared" ref="AE58" si="227">EDATE(AD58,12)</f>
        <v>54240</v>
      </c>
      <c r="AF58" s="26">
        <f t="shared" ref="AF58" si="228">EDATE(AE58,12)</f>
        <v>54605</v>
      </c>
    </row>
    <row r="59" spans="1:32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2" x14ac:dyDescent="0.25">
      <c r="A60" s="82" t="s">
        <v>81</v>
      </c>
      <c r="B60" s="82">
        <v>0</v>
      </c>
      <c r="C60" s="83">
        <f>+'Market benefits'!I399</f>
        <v>4.7906682810227252</v>
      </c>
      <c r="D60" s="83">
        <f>+'Market benefits'!J399</f>
        <v>-2.4048151891533389</v>
      </c>
      <c r="E60" s="83">
        <f>+'Market benefits'!K399</f>
        <v>-9.6518670607258787</v>
      </c>
      <c r="F60" s="83">
        <f>+'Market benefits'!L399</f>
        <v>5.5360729210340001</v>
      </c>
      <c r="G60" s="83">
        <f>+'Market benefits'!M399</f>
        <v>15.027193462058822</v>
      </c>
      <c r="H60" s="83">
        <f>+'Market benefits'!N399</f>
        <v>-7.4695417203339485</v>
      </c>
      <c r="I60" s="83">
        <f>+'Market benefits'!O399</f>
        <v>-48.629531336009741</v>
      </c>
      <c r="J60" s="83">
        <f>+'Market benefits'!P399</f>
        <v>148.74020002827584</v>
      </c>
      <c r="K60" s="83">
        <f>+'Market benefits'!Q399</f>
        <v>246.3158836250478</v>
      </c>
      <c r="L60" s="83">
        <f>+'Market benefits'!R399</f>
        <v>146.41297806742861</v>
      </c>
      <c r="M60" s="83">
        <f>+'Market benefits'!S399</f>
        <v>148.00235608426181</v>
      </c>
      <c r="N60" s="83">
        <f>+'Market benefits'!T399</f>
        <v>168.45682848037575</v>
      </c>
      <c r="O60" s="83">
        <f>+'Market benefits'!U399</f>
        <v>203.32079286457488</v>
      </c>
      <c r="P60" s="83">
        <f>+'Market benefits'!V399</f>
        <v>223.49119002579428</v>
      </c>
      <c r="Q60" s="83">
        <f>+'Market benefits'!W399</f>
        <v>150.81314702320753</v>
      </c>
      <c r="R60" s="83">
        <f>+'Market benefits'!X399</f>
        <v>311.87718099344545</v>
      </c>
      <c r="S60" s="83">
        <f>+'Market benefits'!Y399</f>
        <v>247.42533416532473</v>
      </c>
      <c r="T60" s="83">
        <f>+'Market benefits'!Z399</f>
        <v>274.9414762071234</v>
      </c>
      <c r="U60" s="83">
        <f>+'Market benefits'!AA399</f>
        <v>250.35091175930305</v>
      </c>
      <c r="V60" s="83">
        <f>+'Market benefits'!AB399</f>
        <v>350.57500309266305</v>
      </c>
      <c r="W60" s="83">
        <f>+'Market benefits'!AC399</f>
        <v>420.85054520956641</v>
      </c>
      <c r="X60" s="83">
        <f>+'Market benefits'!AD399</f>
        <v>384.04590383656017</v>
      </c>
      <c r="Y60" s="83">
        <f>+'Market benefits'!AE399</f>
        <v>324.84394047390151</v>
      </c>
      <c r="Z60" s="83">
        <f>+'Market benefits'!AF399</f>
        <v>366.67067051790775</v>
      </c>
      <c r="AA60" s="83">
        <f>+'Market benefits'!AG399</f>
        <v>351.53506494018376</v>
      </c>
      <c r="AB60" s="83">
        <f>+'Market benefits'!AH399</f>
        <v>316.55477488865716</v>
      </c>
      <c r="AC60" s="83">
        <f>+'Market benefits'!AI399</f>
        <v>318.87591565354217</v>
      </c>
      <c r="AD60" s="83">
        <f>+'Market benefits'!AJ399</f>
        <v>307.73324187331048</v>
      </c>
      <c r="AE60" s="83">
        <f>+'Market benefits'!AK399</f>
        <v>392.53263192705759</v>
      </c>
      <c r="AF60" s="83">
        <f>+'Market benefits'!AL399</f>
        <v>440.77612526686409</v>
      </c>
    </row>
    <row r="61" spans="1:32" x14ac:dyDescent="0.25">
      <c r="A61" s="84" t="s">
        <v>82</v>
      </c>
      <c r="B61" s="131">
        <f t="shared" ref="B61:AF61" si="229">+B60/((1+$B$3)^(($H$10-$B$10)/(365)))</f>
        <v>0</v>
      </c>
      <c r="C61" s="130">
        <f t="shared" si="229"/>
        <v>3.3953451087042774</v>
      </c>
      <c r="D61" s="130">
        <f t="shared" si="229"/>
        <v>-1.7043921663652353</v>
      </c>
      <c r="E61" s="130">
        <f t="shared" si="229"/>
        <v>-6.8406781042045788</v>
      </c>
      <c r="F61" s="130">
        <f t="shared" si="229"/>
        <v>3.9236442623930086</v>
      </c>
      <c r="G61" s="130">
        <f t="shared" si="229"/>
        <v>10.65039464766738</v>
      </c>
      <c r="H61" s="130">
        <f t="shared" si="229"/>
        <v>-5.293973712365684</v>
      </c>
      <c r="I61" s="130">
        <f t="shared" si="229"/>
        <v>-34.465763787980961</v>
      </c>
      <c r="J61" s="130">
        <f t="shared" si="229"/>
        <v>105.41834270476522</v>
      </c>
      <c r="K61" s="130">
        <f t="shared" si="229"/>
        <v>174.57427264906275</v>
      </c>
      <c r="L61" s="130">
        <f t="shared" si="229"/>
        <v>103.76894407432093</v>
      </c>
      <c r="M61" s="130">
        <f t="shared" si="229"/>
        <v>104.89540212960182</v>
      </c>
      <c r="N61" s="130">
        <f t="shared" si="229"/>
        <v>119.39233423328857</v>
      </c>
      <c r="O61" s="130">
        <f t="shared" si="229"/>
        <v>144.10187035601498</v>
      </c>
      <c r="P61" s="130">
        <f t="shared" si="229"/>
        <v>158.39746657027601</v>
      </c>
      <c r="Q61" s="130">
        <f t="shared" si="229"/>
        <v>106.88752613116226</v>
      </c>
      <c r="R61" s="130">
        <f t="shared" si="229"/>
        <v>221.04028057991738</v>
      </c>
      <c r="S61" s="130">
        <f t="shared" si="229"/>
        <v>175.36058621625352</v>
      </c>
      <c r="T61" s="130">
        <f t="shared" si="229"/>
        <v>194.86241619311181</v>
      </c>
      <c r="U61" s="130">
        <f t="shared" si="229"/>
        <v>177.43406427633923</v>
      </c>
      <c r="V61" s="130">
        <f t="shared" si="229"/>
        <v>248.46703051845344</v>
      </c>
      <c r="W61" s="130">
        <f t="shared" si="229"/>
        <v>298.27421903396265</v>
      </c>
      <c r="X61" s="130">
        <f t="shared" si="229"/>
        <v>272.1892447186936</v>
      </c>
      <c r="Y61" s="130">
        <f t="shared" si="229"/>
        <v>230.23036029220177</v>
      </c>
      <c r="Z61" s="130">
        <f t="shared" si="229"/>
        <v>259.87469693529175</v>
      </c>
      <c r="AA61" s="130">
        <f t="shared" si="229"/>
        <v>249.14746612927331</v>
      </c>
      <c r="AB61" s="130">
        <f t="shared" si="229"/>
        <v>224.35548518624037</v>
      </c>
      <c r="AC61" s="130">
        <f t="shared" si="229"/>
        <v>226.00057382113621</v>
      </c>
      <c r="AD61" s="130">
        <f t="shared" si="229"/>
        <v>218.10329922429847</v>
      </c>
      <c r="AE61" s="130">
        <f t="shared" si="229"/>
        <v>278.20414055799017</v>
      </c>
      <c r="AF61" s="130">
        <f t="shared" si="229"/>
        <v>312.39630322285126</v>
      </c>
    </row>
    <row r="62" spans="1:32" x14ac:dyDescent="0.25">
      <c r="A62" s="78" t="s">
        <v>85</v>
      </c>
      <c r="B62" s="132">
        <f t="shared" ref="B62" si="230">+B61/B57</f>
        <v>0</v>
      </c>
      <c r="C62" s="79">
        <f>+C61/C57</f>
        <v>3.5962352324091573</v>
      </c>
      <c r="D62" s="79">
        <f t="shared" ref="D62:AF62" si="231">+D61/D57</f>
        <v>-1.9117436564069576</v>
      </c>
      <c r="E62" s="79">
        <f t="shared" si="231"/>
        <v>-8.1255963268550904</v>
      </c>
      <c r="F62" s="79">
        <f t="shared" si="231"/>
        <v>4.9356195258787698</v>
      </c>
      <c r="G62" s="79">
        <f t="shared" si="231"/>
        <v>14.189984383436096</v>
      </c>
      <c r="H62" s="79">
        <f t="shared" si="231"/>
        <v>-7.4695417203339494</v>
      </c>
      <c r="I62" s="79">
        <f t="shared" si="231"/>
        <v>-51.498673684834309</v>
      </c>
      <c r="J62" s="79">
        <f t="shared" si="231"/>
        <v>166.80930826791078</v>
      </c>
      <c r="K62" s="79">
        <f t="shared" si="231"/>
        <v>292.58260785572816</v>
      </c>
      <c r="L62" s="79">
        <f t="shared" si="231"/>
        <v>184.17540048621214</v>
      </c>
      <c r="M62" s="79">
        <f t="shared" si="231"/>
        <v>197.15901407665055</v>
      </c>
      <c r="N62" s="79">
        <f t="shared" si="231"/>
        <v>237.64713818804532</v>
      </c>
      <c r="O62" s="79">
        <f t="shared" si="231"/>
        <v>303.80151240768186</v>
      </c>
      <c r="P62" s="79">
        <f t="shared" si="231"/>
        <v>353.64254318228592</v>
      </c>
      <c r="Q62" s="79">
        <f t="shared" si="231"/>
        <v>252.71979445252597</v>
      </c>
      <c r="R62" s="79">
        <f t="shared" si="231"/>
        <v>553.45156181697621</v>
      </c>
      <c r="S62" s="79">
        <f t="shared" si="231"/>
        <v>465.05503531364741</v>
      </c>
      <c r="T62" s="79">
        <f t="shared" si="231"/>
        <v>547.26340187092012</v>
      </c>
      <c r="U62" s="79">
        <f t="shared" si="231"/>
        <v>527.71724091494377</v>
      </c>
      <c r="V62" s="79">
        <f t="shared" si="231"/>
        <v>782.58048240205903</v>
      </c>
      <c r="W62" s="79">
        <f t="shared" si="231"/>
        <v>995.03905769213452</v>
      </c>
      <c r="X62" s="79">
        <f t="shared" si="231"/>
        <v>961.59308488983049</v>
      </c>
      <c r="Y62" s="79">
        <f t="shared" si="231"/>
        <v>861.34854465653177</v>
      </c>
      <c r="Z62" s="79">
        <f t="shared" si="231"/>
        <v>1029.6183810220011</v>
      </c>
      <c r="AA62" s="79">
        <f t="shared" si="231"/>
        <v>1045.5214184023357</v>
      </c>
      <c r="AB62" s="79">
        <f t="shared" si="231"/>
        <v>997.03203246775172</v>
      </c>
      <c r="AC62" s="79">
        <f t="shared" si="231"/>
        <v>1063.5990028662354</v>
      </c>
      <c r="AD62" s="79">
        <f t="shared" si="231"/>
        <v>1086.9925684978784</v>
      </c>
      <c r="AE62" s="79">
        <f t="shared" si="231"/>
        <v>1468.5613609406373</v>
      </c>
      <c r="AF62" s="79">
        <f t="shared" si="231"/>
        <v>1746.3462424101347</v>
      </c>
    </row>
    <row r="63" spans="1:32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1">
        <v>0</v>
      </c>
      <c r="J63" s="81">
        <f>+'FCAS benefits'!K10</f>
        <v>15.788363499540408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2" x14ac:dyDescent="0.25">
      <c r="A64" s="76" t="s">
        <v>80</v>
      </c>
      <c r="B64" s="76">
        <f>+B63+B62</f>
        <v>0</v>
      </c>
      <c r="C64" s="77">
        <f t="shared" ref="C64:AF64" si="232">+C63+C62</f>
        <v>3.5962352324091573</v>
      </c>
      <c r="D64" s="77">
        <f t="shared" si="232"/>
        <v>-1.9117436564069576</v>
      </c>
      <c r="E64" s="77">
        <f t="shared" si="232"/>
        <v>-8.1255963268550904</v>
      </c>
      <c r="F64" s="77">
        <f t="shared" si="232"/>
        <v>4.9356195258787698</v>
      </c>
      <c r="G64" s="77">
        <f t="shared" si="232"/>
        <v>14.189984383436096</v>
      </c>
      <c r="H64" s="77">
        <f t="shared" si="232"/>
        <v>-7.4695417203339494</v>
      </c>
      <c r="I64" s="77">
        <f t="shared" si="232"/>
        <v>-51.498673684834309</v>
      </c>
      <c r="J64" s="77">
        <f t="shared" si="232"/>
        <v>182.59767176745117</v>
      </c>
      <c r="K64" s="77">
        <f t="shared" si="232"/>
        <v>308.45873050684111</v>
      </c>
      <c r="L64" s="77">
        <f t="shared" si="232"/>
        <v>200.13717961753505</v>
      </c>
      <c r="M64" s="77">
        <f t="shared" si="232"/>
        <v>213.20730625298557</v>
      </c>
      <c r="N64" s="77">
        <f t="shared" si="232"/>
        <v>253.78280853984256</v>
      </c>
      <c r="O64" s="77">
        <f t="shared" si="232"/>
        <v>320.02543471669594</v>
      </c>
      <c r="P64" s="77">
        <f t="shared" si="232"/>
        <v>369.95559996808902</v>
      </c>
      <c r="Q64" s="77">
        <f t="shared" si="232"/>
        <v>269.12287705988598</v>
      </c>
      <c r="R64" s="77">
        <f t="shared" si="232"/>
        <v>569.94557050410867</v>
      </c>
      <c r="S64" s="77">
        <f t="shared" si="232"/>
        <v>481.64087934135006</v>
      </c>
      <c r="T64" s="77">
        <f t="shared" si="232"/>
        <v>563.94199959259868</v>
      </c>
      <c r="U64" s="77">
        <f t="shared" si="232"/>
        <v>544.48951986753798</v>
      </c>
      <c r="V64" s="77">
        <f t="shared" si="232"/>
        <v>799.44737939787808</v>
      </c>
      <c r="W64" s="77">
        <f t="shared" si="232"/>
        <v>1012.0015189116106</v>
      </c>
      <c r="X64" s="77">
        <f t="shared" si="232"/>
        <v>978.65206597520023</v>
      </c>
      <c r="Y64" s="77">
        <f t="shared" si="232"/>
        <v>878.50501080645404</v>
      </c>
      <c r="Z64" s="77">
        <f t="shared" si="232"/>
        <v>1046.8733070871215</v>
      </c>
      <c r="AA64" s="77">
        <f t="shared" si="232"/>
        <v>1062.8757889818062</v>
      </c>
      <c r="AB64" s="77">
        <f t="shared" si="232"/>
        <v>1014.4868420067157</v>
      </c>
      <c r="AC64" s="77">
        <f t="shared" si="232"/>
        <v>1081.155255754288</v>
      </c>
      <c r="AD64" s="77">
        <f t="shared" si="232"/>
        <v>1104.6512791685104</v>
      </c>
      <c r="AE64" s="77">
        <f t="shared" si="232"/>
        <v>1486.3235539716743</v>
      </c>
      <c r="AF64" s="77">
        <f t="shared" si="232"/>
        <v>1764.2129526251811</v>
      </c>
    </row>
    <row r="65" spans="1:32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104">
        <v>0</v>
      </c>
      <c r="J65" s="87">
        <f>+'Project costs'!C6</f>
        <v>96.659637315103978</v>
      </c>
      <c r="K65" s="87">
        <f>+'Project costs'!D6</f>
        <v>193.31927463020796</v>
      </c>
      <c r="L65" s="87">
        <f>+K65</f>
        <v>193.31927463020796</v>
      </c>
      <c r="M65" s="87">
        <f>+L65</f>
        <v>193.31927463020796</v>
      </c>
      <c r="N65" s="87">
        <f>+M65</f>
        <v>193.31927463020796</v>
      </c>
      <c r="O65" s="87">
        <f t="shared" ref="O65" si="233">+N65</f>
        <v>193.31927463020796</v>
      </c>
      <c r="P65" s="87">
        <f t="shared" ref="P65" si="234">+O65</f>
        <v>193.31927463020796</v>
      </c>
      <c r="Q65" s="87">
        <f t="shared" ref="Q65" si="235">+P65</f>
        <v>193.31927463020796</v>
      </c>
      <c r="R65" s="87">
        <f t="shared" ref="R65" si="236">+Q65</f>
        <v>193.31927463020796</v>
      </c>
      <c r="S65" s="87">
        <f t="shared" ref="S65" si="237">+R65</f>
        <v>193.31927463020796</v>
      </c>
      <c r="T65" s="87">
        <f t="shared" ref="T65" si="238">+S65</f>
        <v>193.31927463020796</v>
      </c>
      <c r="U65" s="87">
        <f t="shared" ref="U65" si="239">+T65</f>
        <v>193.31927463020796</v>
      </c>
      <c r="V65" s="87">
        <f t="shared" ref="V65" si="240">+U65</f>
        <v>193.31927463020796</v>
      </c>
      <c r="W65" s="87">
        <f t="shared" ref="W65" si="241">+V65</f>
        <v>193.31927463020796</v>
      </c>
      <c r="X65" s="87">
        <f t="shared" ref="X65" si="242">+W65</f>
        <v>193.31927463020796</v>
      </c>
      <c r="Y65" s="87">
        <f t="shared" ref="Y65" si="243">+X65</f>
        <v>193.31927463020796</v>
      </c>
      <c r="Z65" s="87">
        <f t="shared" ref="Z65" si="244">+Y65</f>
        <v>193.31927463020796</v>
      </c>
      <c r="AA65" s="87">
        <f t="shared" ref="AA65" si="245">+Z65</f>
        <v>193.31927463020796</v>
      </c>
      <c r="AB65" s="87">
        <f t="shared" ref="AB65" si="246">+AA65</f>
        <v>193.31927463020796</v>
      </c>
      <c r="AC65" s="87">
        <f t="shared" ref="AC65" si="247">+AB65</f>
        <v>193.31927463020796</v>
      </c>
      <c r="AD65" s="87">
        <f t="shared" ref="AD65" si="248">+AC65</f>
        <v>193.31927463020796</v>
      </c>
      <c r="AE65" s="87">
        <f t="shared" ref="AE65" si="249">+AD65</f>
        <v>193.31927463020796</v>
      </c>
      <c r="AF65" s="87">
        <f t="shared" ref="AF65" si="250">+AE65</f>
        <v>193.31927463020796</v>
      </c>
    </row>
    <row r="66" spans="1:32" x14ac:dyDescent="0.25">
      <c r="A66" t="s">
        <v>121</v>
      </c>
      <c r="B66" s="64">
        <f>XNPV($B$3,B64:AF64,$B$10:$AF$10)</f>
        <v>4710.5961772950159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2" x14ac:dyDescent="0.25">
      <c r="A67" t="s">
        <v>122</v>
      </c>
      <c r="B67" s="64">
        <f>+XNPV($B$3,B65:AF65,$B$10:$AF$10)</f>
        <v>1544.4727144905262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2" ht="15.75" thickBot="1" x14ac:dyDescent="0.3">
      <c r="A68" s="1" t="s">
        <v>123</v>
      </c>
      <c r="B68" s="105">
        <f>+B66-B67</f>
        <v>3166.1234628044895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2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2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</row>
    <row r="71" spans="1:32" hidden="1" x14ac:dyDescent="0.25"/>
    <row r="72" spans="1:32" hidden="1" x14ac:dyDescent="0.25"/>
    <row r="73" spans="1:32" hidden="1" x14ac:dyDescent="0.25"/>
    <row r="74" spans="1:32" hidden="1" x14ac:dyDescent="0.25"/>
    <row r="75" spans="1:32" hidden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0B465-9B3A-43C8-A57E-CABA7CE10DE3}">
  <dimension ref="A1:AJ70"/>
  <sheetViews>
    <sheetView workbookViewId="0"/>
  </sheetViews>
  <sheetFormatPr defaultColWidth="0" defaultRowHeight="15" zeroHeight="1" x14ac:dyDescent="0.25"/>
  <cols>
    <col min="1" max="1" width="31.28515625" customWidth="1"/>
    <col min="2" max="32" width="10.7109375" customWidth="1"/>
    <col min="33" max="33" width="9.140625" customWidth="1"/>
    <col min="34" max="36" width="0" hidden="1" customWidth="1"/>
    <col min="37" max="16384" width="9.140625" hidden="1"/>
  </cols>
  <sheetData>
    <row r="1" spans="1:33" ht="21" x14ac:dyDescent="0.35">
      <c r="A1" s="201" t="s">
        <v>84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35"/>
    </row>
    <row r="2" spans="1:33" x14ac:dyDescent="0.25">
      <c r="A2" s="135" t="str">
        <f>+Overview!B11</f>
        <v>Option 6:  750 MW in 2028 and 750 MW in 2030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x14ac:dyDescent="0.25">
      <c r="A4" s="135" t="s">
        <v>83</v>
      </c>
      <c r="B4" s="16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</row>
    <row r="5" spans="1:33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5.75" thickTop="1" x14ac:dyDescent="0.25">
      <c r="A6" s="115" t="str">
        <f>+A2</f>
        <v>Option 6:  750 MW in 2028 and 750 MW in 2030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s="82" customFormat="1" x14ac:dyDescent="0.25">
      <c r="A12" s="82" t="s">
        <v>81</v>
      </c>
      <c r="B12" s="82">
        <v>0</v>
      </c>
      <c r="C12" s="83">
        <f>+'Market benefits'!I420</f>
        <v>13.182638904204707</v>
      </c>
      <c r="D12" s="83">
        <f>+'Market benefits'!J420</f>
        <v>1.6011012751305218</v>
      </c>
      <c r="E12" s="83">
        <f>+'Market benefits'!K420</f>
        <v>2.0048276308566626</v>
      </c>
      <c r="F12" s="83">
        <f>+'Market benefits'!L420</f>
        <v>3.4658113104609631</v>
      </c>
      <c r="G12" s="83">
        <f>+'Market benefits'!M420</f>
        <v>0.67867508296575019</v>
      </c>
      <c r="H12" s="83">
        <f>+'Market benefits'!N420</f>
        <v>-20.553500573928137</v>
      </c>
      <c r="I12" s="83">
        <f>+'Market benefits'!O420</f>
        <v>-49.70496123599078</v>
      </c>
      <c r="J12" s="83">
        <f>+'Market benefits'!P420</f>
        <v>-21.748722466857718</v>
      </c>
      <c r="K12" s="83">
        <f>+'Market benefits'!Q420</f>
        <v>10.958807865024557</v>
      </c>
      <c r="L12" s="83">
        <f>+'Market benefits'!R420</f>
        <v>121.54431398640659</v>
      </c>
      <c r="M12" s="83">
        <f>+'Market benefits'!S420</f>
        <v>59.505887138102288</v>
      </c>
      <c r="N12" s="83">
        <f>+'Market benefits'!T420</f>
        <v>155.54454877629706</v>
      </c>
      <c r="O12" s="83">
        <f>+'Market benefits'!U420</f>
        <v>85.668598010011095</v>
      </c>
      <c r="P12" s="83">
        <f>+'Market benefits'!V420</f>
        <v>147.29274244625944</v>
      </c>
      <c r="Q12" s="83">
        <f>+'Market benefits'!W420</f>
        <v>152.84756353138215</v>
      </c>
      <c r="R12" s="83">
        <f>+'Market benefits'!X420</f>
        <v>218.38473970356287</v>
      </c>
      <c r="S12" s="83">
        <f>+'Market benefits'!Y420</f>
        <v>208.37148701413588</v>
      </c>
      <c r="T12" s="83">
        <f>+'Market benefits'!Z420</f>
        <v>149.3395327047927</v>
      </c>
      <c r="U12" s="83">
        <f>+'Market benefits'!AA420</f>
        <v>152.46151859821796</v>
      </c>
      <c r="V12" s="83">
        <f>+'Market benefits'!AB420</f>
        <v>120.17493067914181</v>
      </c>
      <c r="W12" s="83">
        <f>+'Market benefits'!AC420</f>
        <v>140.4964416251575</v>
      </c>
      <c r="X12" s="83">
        <f>+'Market benefits'!AD420</f>
        <v>176.54424466037983</v>
      </c>
      <c r="Y12" s="83">
        <f>+'Market benefits'!AE420</f>
        <v>137.7695977678984</v>
      </c>
      <c r="Z12" s="83">
        <f>+'Market benefits'!AF420</f>
        <v>163.43950212740367</v>
      </c>
      <c r="AA12" s="83">
        <f>+'Market benefits'!AG420</f>
        <v>137.99469240604998</v>
      </c>
      <c r="AB12" s="83">
        <f>+'Market benefits'!AH420</f>
        <v>117.48088585159198</v>
      </c>
      <c r="AC12" s="83">
        <f>+'Market benefits'!AI420</f>
        <v>141.49828375827084</v>
      </c>
      <c r="AD12" s="83">
        <f>+'Market benefits'!AJ420</f>
        <v>79.109372187882258</v>
      </c>
      <c r="AE12" s="83">
        <f>+'Market benefits'!AK420</f>
        <v>100.97103101364846</v>
      </c>
      <c r="AF12" s="83">
        <f>+'Market benefits'!AL420</f>
        <v>126.61744532185254</v>
      </c>
    </row>
    <row r="13" spans="1:33" s="85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9.3430824047059176</v>
      </c>
      <c r="D13" s="130">
        <f t="shared" si="3"/>
        <v>1.1347668141810987</v>
      </c>
      <c r="E13" s="130">
        <f t="shared" si="3"/>
        <v>1.4209044105995081</v>
      </c>
      <c r="F13" s="130">
        <f t="shared" si="3"/>
        <v>2.4563640791579515</v>
      </c>
      <c r="G13" s="130">
        <f t="shared" si="3"/>
        <v>0.48100515171868535</v>
      </c>
      <c r="H13" s="130">
        <f t="shared" si="3"/>
        <v>-14.567117476465997</v>
      </c>
      <c r="I13" s="130">
        <f t="shared" si="3"/>
        <v>-35.227965517772915</v>
      </c>
      <c r="J13" s="130">
        <f t="shared" si="3"/>
        <v>-15.414220755156871</v>
      </c>
      <c r="K13" s="130">
        <f t="shared" si="3"/>
        <v>7.766961204376611</v>
      </c>
      <c r="L13" s="130">
        <f t="shared" si="3"/>
        <v>86.14349142463719</v>
      </c>
      <c r="M13" s="130">
        <f t="shared" si="3"/>
        <v>42.174287799014891</v>
      </c>
      <c r="N13" s="130">
        <f t="shared" si="3"/>
        <v>110.24086659585372</v>
      </c>
      <c r="O13" s="130">
        <f t="shared" si="3"/>
        <v>60.716885027311363</v>
      </c>
      <c r="P13" s="130">
        <f t="shared" si="3"/>
        <v>104.3924695420116</v>
      </c>
      <c r="Q13" s="130">
        <f t="shared" si="3"/>
        <v>108.32940140511116</v>
      </c>
      <c r="R13" s="130">
        <f t="shared" si="3"/>
        <v>154.77831364476216</v>
      </c>
      <c r="S13" s="130">
        <f t="shared" si="3"/>
        <v>147.68150657173982</v>
      </c>
      <c r="T13" s="130">
        <f t="shared" si="3"/>
        <v>105.84311460553724</v>
      </c>
      <c r="U13" s="130">
        <f t="shared" si="3"/>
        <v>108.05579536547961</v>
      </c>
      <c r="V13" s="130">
        <f t="shared" si="3"/>
        <v>85.17295273535224</v>
      </c>
      <c r="W13" s="130">
        <f t="shared" si="3"/>
        <v>99.575649550190946</v>
      </c>
      <c r="X13" s="130">
        <f t="shared" si="3"/>
        <v>125.12422117641262</v>
      </c>
      <c r="Y13" s="130">
        <f t="shared" si="3"/>
        <v>97.64302232370963</v>
      </c>
      <c r="Z13" s="130">
        <f t="shared" si="3"/>
        <v>115.83634715757728</v>
      </c>
      <c r="AA13" s="130">
        <f t="shared" si="3"/>
        <v>97.802556220404384</v>
      </c>
      <c r="AB13" s="130">
        <f t="shared" si="3"/>
        <v>83.263571540230416</v>
      </c>
      <c r="AC13" s="130">
        <f t="shared" si="3"/>
        <v>100.28569658054681</v>
      </c>
      <c r="AD13" s="130">
        <f t="shared" si="3"/>
        <v>56.068089910297438</v>
      </c>
      <c r="AE13" s="130">
        <f t="shared" si="3"/>
        <v>71.562353342450706</v>
      </c>
      <c r="AF13" s="130">
        <f t="shared" si="3"/>
        <v>89.739029803667592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9.8958783414884763</v>
      </c>
      <c r="D14" s="79">
        <f t="shared" ref="D14:AF14" si="5">+D13/D9</f>
        <v>1.2728193084448676</v>
      </c>
      <c r="E14" s="79">
        <f t="shared" si="5"/>
        <v>1.6877998765185387</v>
      </c>
      <c r="F14" s="79">
        <f t="shared" si="5"/>
        <v>3.0899025755115339</v>
      </c>
      <c r="G14" s="79">
        <f t="shared" si="5"/>
        <v>0.64086410100637425</v>
      </c>
      <c r="H14" s="79">
        <f t="shared" si="5"/>
        <v>-20.553500573928137</v>
      </c>
      <c r="I14" s="79">
        <f t="shared" si="5"/>
        <v>-52.637553948914231</v>
      </c>
      <c r="J14" s="79">
        <f t="shared" si="5"/>
        <v>-24.390779020854058</v>
      </c>
      <c r="K14" s="79">
        <f t="shared" si="5"/>
        <v>13.017254660765596</v>
      </c>
      <c r="L14" s="79">
        <f t="shared" si="5"/>
        <v>152.8926806950065</v>
      </c>
      <c r="M14" s="79">
        <f t="shared" si="5"/>
        <v>79.26983292904653</v>
      </c>
      <c r="N14" s="79">
        <f t="shared" si="5"/>
        <v>219.43139503985142</v>
      </c>
      <c r="O14" s="79">
        <f t="shared" si="5"/>
        <v>128.00584374379409</v>
      </c>
      <c r="P14" s="79">
        <f t="shared" si="5"/>
        <v>233.06950052472655</v>
      </c>
      <c r="Q14" s="79">
        <f t="shared" si="5"/>
        <v>256.12889592626948</v>
      </c>
      <c r="R14" s="79">
        <f t="shared" si="5"/>
        <v>387.54157928749152</v>
      </c>
      <c r="S14" s="79">
        <f t="shared" si="5"/>
        <v>391.65031171370146</v>
      </c>
      <c r="T14" s="79">
        <f t="shared" si="5"/>
        <v>297.25620822763636</v>
      </c>
      <c r="U14" s="79">
        <f t="shared" si="5"/>
        <v>321.37519042753877</v>
      </c>
      <c r="V14" s="79">
        <f t="shared" si="5"/>
        <v>268.26372215322687</v>
      </c>
      <c r="W14" s="79">
        <f t="shared" si="5"/>
        <v>332.18311934033557</v>
      </c>
      <c r="X14" s="79">
        <f t="shared" si="5"/>
        <v>442.04019141098985</v>
      </c>
      <c r="Y14" s="79">
        <f t="shared" si="5"/>
        <v>365.30662188796168</v>
      </c>
      <c r="Z14" s="79">
        <f t="shared" si="5"/>
        <v>458.94130375295629</v>
      </c>
      <c r="AA14" s="79">
        <f t="shared" si="5"/>
        <v>410.41825105247204</v>
      </c>
      <c r="AB14" s="79">
        <f t="shared" si="5"/>
        <v>370.02192255013045</v>
      </c>
      <c r="AC14" s="79">
        <f t="shared" si="5"/>
        <v>471.96237195942882</v>
      </c>
      <c r="AD14" s="79">
        <f t="shared" si="5"/>
        <v>279.4345490376441</v>
      </c>
      <c r="AE14" s="79">
        <f t="shared" si="5"/>
        <v>377.757522968275</v>
      </c>
      <c r="AF14" s="79">
        <f t="shared" si="5"/>
        <v>501.65580027165481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9.8958783414884763</v>
      </c>
      <c r="D16" s="77">
        <f t="shared" si="6"/>
        <v>1.2728193084448676</v>
      </c>
      <c r="E16" s="77">
        <f t="shared" si="6"/>
        <v>1.6877998765185387</v>
      </c>
      <c r="F16" s="77">
        <f t="shared" si="6"/>
        <v>3.0899025755115339</v>
      </c>
      <c r="G16" s="77">
        <f t="shared" si="6"/>
        <v>0.64086410100637425</v>
      </c>
      <c r="H16" s="77">
        <f t="shared" si="6"/>
        <v>-20.553500573928137</v>
      </c>
      <c r="I16" s="77">
        <f t="shared" si="6"/>
        <v>-52.637553948914231</v>
      </c>
      <c r="J16" s="77">
        <f t="shared" si="6"/>
        <v>-24.390779020854058</v>
      </c>
      <c r="K16" s="77">
        <f t="shared" si="6"/>
        <v>28.893377311878524</v>
      </c>
      <c r="L16" s="77">
        <f t="shared" si="6"/>
        <v>168.85445982632942</v>
      </c>
      <c r="M16" s="77">
        <f t="shared" si="6"/>
        <v>95.318125105381554</v>
      </c>
      <c r="N16" s="77">
        <f t="shared" si="6"/>
        <v>235.56706539164867</v>
      </c>
      <c r="O16" s="77">
        <f t="shared" si="6"/>
        <v>144.22976605280817</v>
      </c>
      <c r="P16" s="77">
        <f t="shared" si="6"/>
        <v>249.38255731052965</v>
      </c>
      <c r="Q16" s="77">
        <f t="shared" si="6"/>
        <v>272.53197853362946</v>
      </c>
      <c r="R16" s="77">
        <f t="shared" si="6"/>
        <v>404.03558797462398</v>
      </c>
      <c r="S16" s="77">
        <f t="shared" si="6"/>
        <v>408.2361557414041</v>
      </c>
      <c r="T16" s="77">
        <f t="shared" si="6"/>
        <v>313.93480594931492</v>
      </c>
      <c r="U16" s="77">
        <f t="shared" si="6"/>
        <v>338.14746938013297</v>
      </c>
      <c r="V16" s="77">
        <f t="shared" si="6"/>
        <v>285.13061914904586</v>
      </c>
      <c r="W16" s="77">
        <f t="shared" si="6"/>
        <v>349.14558055981161</v>
      </c>
      <c r="X16" s="77">
        <f t="shared" si="6"/>
        <v>459.09917249635953</v>
      </c>
      <c r="Y16" s="77">
        <f t="shared" si="6"/>
        <v>382.46308803788395</v>
      </c>
      <c r="Z16" s="77">
        <f t="shared" si="6"/>
        <v>476.19622981807663</v>
      </c>
      <c r="AA16" s="77">
        <f t="shared" si="6"/>
        <v>427.77262163194246</v>
      </c>
      <c r="AB16" s="77">
        <f t="shared" si="6"/>
        <v>387.47673208909441</v>
      </c>
      <c r="AC16" s="77">
        <f t="shared" si="6"/>
        <v>489.51862484748131</v>
      </c>
      <c r="AD16" s="77">
        <f t="shared" si="6"/>
        <v>297.09325970827598</v>
      </c>
      <c r="AE16" s="77">
        <f t="shared" si="6"/>
        <v>395.5197159993121</v>
      </c>
      <c r="AF16" s="77">
        <f t="shared" si="6"/>
        <v>519.52251048670109</v>
      </c>
    </row>
    <row r="17" spans="1:36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f>+'Project costs'!C6</f>
        <v>96.659637315103978</v>
      </c>
      <c r="L17" s="87">
        <f>+K17</f>
        <v>96.659637315103978</v>
      </c>
      <c r="M17" s="87">
        <f>+'Project costs'!D6</f>
        <v>193.31927463020796</v>
      </c>
      <c r="N17" s="87">
        <f>+M17</f>
        <v>193.31927463020796</v>
      </c>
      <c r="O17" s="87">
        <f t="shared" ref="O17:AF17" si="7">+N17</f>
        <v>193.31927463020796</v>
      </c>
      <c r="P17" s="87">
        <f t="shared" si="7"/>
        <v>193.31927463020796</v>
      </c>
      <c r="Q17" s="87">
        <f t="shared" si="7"/>
        <v>193.31927463020796</v>
      </c>
      <c r="R17" s="87">
        <f t="shared" si="7"/>
        <v>193.31927463020796</v>
      </c>
      <c r="S17" s="87">
        <f t="shared" si="7"/>
        <v>193.31927463020796</v>
      </c>
      <c r="T17" s="87">
        <f t="shared" si="7"/>
        <v>193.31927463020796</v>
      </c>
      <c r="U17" s="87">
        <f t="shared" si="7"/>
        <v>193.31927463020796</v>
      </c>
      <c r="V17" s="87">
        <f t="shared" si="7"/>
        <v>193.31927463020796</v>
      </c>
      <c r="W17" s="87">
        <f t="shared" si="7"/>
        <v>193.31927463020796</v>
      </c>
      <c r="X17" s="87">
        <f t="shared" si="7"/>
        <v>193.31927463020796</v>
      </c>
      <c r="Y17" s="87">
        <f t="shared" si="7"/>
        <v>193.31927463020796</v>
      </c>
      <c r="Z17" s="87">
        <f t="shared" si="7"/>
        <v>193.31927463020796</v>
      </c>
      <c r="AA17" s="87">
        <f t="shared" si="7"/>
        <v>193.31927463020796</v>
      </c>
      <c r="AB17" s="87">
        <f t="shared" si="7"/>
        <v>193.31927463020796</v>
      </c>
      <c r="AC17" s="87">
        <f t="shared" si="7"/>
        <v>193.31927463020796</v>
      </c>
      <c r="AD17" s="87">
        <f t="shared" si="7"/>
        <v>193.31927463020796</v>
      </c>
      <c r="AE17" s="87">
        <f t="shared" si="7"/>
        <v>193.31927463020796</v>
      </c>
      <c r="AF17" s="87">
        <f t="shared" si="7"/>
        <v>193.31927463020796</v>
      </c>
      <c r="AG17" s="27"/>
      <c r="AH17" s="27"/>
      <c r="AI17" s="27"/>
      <c r="AJ17" s="27"/>
    </row>
    <row r="18" spans="1:36" x14ac:dyDescent="0.25">
      <c r="A18" t="s">
        <v>121</v>
      </c>
      <c r="B18" s="64">
        <f>XNPV($B$3,B16:AF16,$B$10:$AF$10)</f>
        <v>2135.4009187067668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35"/>
    </row>
    <row r="19" spans="1:36" x14ac:dyDescent="0.25">
      <c r="A19" t="s">
        <v>122</v>
      </c>
      <c r="B19" s="64">
        <f>+XNPV($B$3,B17:AF17,$B$10:$AF$10)</f>
        <v>1371.2528104594849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35"/>
    </row>
    <row r="20" spans="1:36" ht="15.75" thickBot="1" x14ac:dyDescent="0.3">
      <c r="A20" s="1" t="s">
        <v>123</v>
      </c>
      <c r="B20" s="105">
        <f>+B18-B19</f>
        <v>764.14810824728193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35"/>
    </row>
    <row r="21" spans="1:36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35"/>
    </row>
    <row r="22" spans="1:36" ht="15.75" thickTop="1" x14ac:dyDescent="0.25">
      <c r="A22" s="115" t="str">
        <f>+A2</f>
        <v>Option 6:  750 MW in 2028 and 750 MW in 2030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6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6" x14ac:dyDescent="0.25">
      <c r="A24" s="19" t="s">
        <v>73</v>
      </c>
      <c r="B24" s="1">
        <v>0</v>
      </c>
      <c r="C24" s="1">
        <f>+B24+1</f>
        <v>1</v>
      </c>
      <c r="D24" s="1">
        <f t="shared" ref="D24" si="8">+C24+1</f>
        <v>2</v>
      </c>
      <c r="E24" s="1">
        <f t="shared" ref="E24" si="9">+D24+1</f>
        <v>3</v>
      </c>
      <c r="F24" s="1">
        <f t="shared" ref="F24" si="10">+E24+1</f>
        <v>4</v>
      </c>
      <c r="G24" s="1">
        <f t="shared" ref="G24" si="11">+F24+1</f>
        <v>5</v>
      </c>
      <c r="H24" s="28">
        <f t="shared" ref="H24" si="12">+G24+1</f>
        <v>6</v>
      </c>
      <c r="I24" s="1">
        <f t="shared" ref="I24" si="13">+H24+1</f>
        <v>7</v>
      </c>
      <c r="J24" s="1">
        <f t="shared" ref="J24" si="14">+I24+1</f>
        <v>8</v>
      </c>
      <c r="K24" s="1">
        <f t="shared" ref="K24" si="15">+J24+1</f>
        <v>9</v>
      </c>
      <c r="L24" s="1">
        <f t="shared" ref="L24" si="16">+K24+1</f>
        <v>10</v>
      </c>
      <c r="M24" s="1">
        <f t="shared" ref="M24" si="17">+L24+1</f>
        <v>11</v>
      </c>
      <c r="N24" s="1">
        <f t="shared" ref="N24" si="18">+M24+1</f>
        <v>12</v>
      </c>
      <c r="O24" s="1">
        <f t="shared" ref="O24" si="19">+N24+1</f>
        <v>13</v>
      </c>
      <c r="P24" s="1">
        <f t="shared" ref="P24" si="20">+O24+1</f>
        <v>14</v>
      </c>
      <c r="Q24" s="1">
        <f t="shared" ref="Q24" si="21">+P24+1</f>
        <v>15</v>
      </c>
      <c r="R24" s="1">
        <f t="shared" ref="R24" si="22">+Q24+1</f>
        <v>16</v>
      </c>
      <c r="S24" s="1">
        <f t="shared" ref="S24" si="23">+R24+1</f>
        <v>17</v>
      </c>
      <c r="T24" s="1">
        <f t="shared" ref="T24" si="24">+S24+1</f>
        <v>18</v>
      </c>
      <c r="U24" s="1">
        <f t="shared" ref="U24" si="25">+T24+1</f>
        <v>19</v>
      </c>
      <c r="V24" s="1">
        <f t="shared" ref="V24" si="26">+U24+1</f>
        <v>20</v>
      </c>
      <c r="W24" s="1">
        <f t="shared" ref="W24" si="27">+V24+1</f>
        <v>21</v>
      </c>
      <c r="X24" s="1">
        <f t="shared" ref="X24" si="28">+W24+1</f>
        <v>22</v>
      </c>
      <c r="Y24" s="1">
        <f t="shared" ref="Y24" si="29">+X24+1</f>
        <v>23</v>
      </c>
      <c r="Z24" s="1">
        <f t="shared" ref="Z24" si="30">+Y24+1</f>
        <v>24</v>
      </c>
      <c r="AA24" s="1">
        <f t="shared" ref="AA24" si="31">+Z24+1</f>
        <v>25</v>
      </c>
      <c r="AB24" s="1">
        <f t="shared" ref="AB24" si="32">+AA24+1</f>
        <v>26</v>
      </c>
      <c r="AC24" s="1">
        <f t="shared" ref="AC24" si="33">+AB24+1</f>
        <v>27</v>
      </c>
      <c r="AD24" s="1">
        <f t="shared" ref="AD24" si="34">+AC24+1</f>
        <v>28</v>
      </c>
      <c r="AE24" s="1">
        <f t="shared" ref="AE24" si="35">+AD24+1</f>
        <v>29</v>
      </c>
      <c r="AF24" s="1">
        <f t="shared" ref="AF24" si="36">+AE24+1</f>
        <v>30</v>
      </c>
    </row>
    <row r="25" spans="1:36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37">1/((1+$B$3)^((D26-$B$10)/365))</f>
        <v>0.89153802637356161</v>
      </c>
      <c r="E25" s="24">
        <f t="shared" si="37"/>
        <v>0.84186782471535571</v>
      </c>
      <c r="F25" s="24">
        <f t="shared" si="37"/>
        <v>0.79496489585963725</v>
      </c>
      <c r="G25" s="24">
        <f t="shared" si="37"/>
        <v>0.75055717891413165</v>
      </c>
      <c r="H25" s="24">
        <f t="shared" si="37"/>
        <v>0.70874143429096481</v>
      </c>
      <c r="I25" s="24">
        <f t="shared" si="37"/>
        <v>0.66925536760242199</v>
      </c>
      <c r="J25" s="24">
        <f t="shared" si="37"/>
        <v>0.63196918564912374</v>
      </c>
      <c r="K25" s="24">
        <f t="shared" si="37"/>
        <v>0.59666660957217577</v>
      </c>
      <c r="L25" s="24">
        <f t="shared" si="37"/>
        <v>0.56342456050252676</v>
      </c>
      <c r="M25" s="24">
        <f t="shared" si="37"/>
        <v>0.5320345236095626</v>
      </c>
      <c r="N25" s="24">
        <f t="shared" si="37"/>
        <v>0.50239331785605534</v>
      </c>
      <c r="O25" s="24">
        <f t="shared" si="37"/>
        <v>0.47432900914146753</v>
      </c>
      <c r="P25" s="24">
        <f t="shared" si="37"/>
        <v>0.44790274706465294</v>
      </c>
      <c r="Q25" s="24">
        <f t="shared" si="37"/>
        <v>0.42294876965500755</v>
      </c>
      <c r="R25" s="24">
        <f t="shared" si="37"/>
        <v>0.39938505161001664</v>
      </c>
      <c r="S25" s="24">
        <f t="shared" si="37"/>
        <v>0.37707491135535165</v>
      </c>
      <c r="T25" s="24">
        <f t="shared" si="37"/>
        <v>0.35606696067549731</v>
      </c>
      <c r="U25" s="24">
        <f t="shared" si="37"/>
        <v>0.33622942462275479</v>
      </c>
      <c r="V25" s="24">
        <f t="shared" si="37"/>
        <v>0.31749709596105269</v>
      </c>
      <c r="W25" s="24">
        <f t="shared" si="37"/>
        <v>0.29976131763688901</v>
      </c>
      <c r="X25" s="24">
        <f t="shared" si="37"/>
        <v>0.28306073431245427</v>
      </c>
      <c r="Y25" s="24">
        <f t="shared" si="37"/>
        <v>0.26729058953017398</v>
      </c>
      <c r="Z25" s="24">
        <f t="shared" si="37"/>
        <v>0.25239904582641548</v>
      </c>
      <c r="AA25" s="24">
        <f t="shared" si="37"/>
        <v>0.23829972465795707</v>
      </c>
      <c r="AB25" s="24">
        <f t="shared" si="37"/>
        <v>0.22502334717465258</v>
      </c>
      <c r="AC25" s="24">
        <f t="shared" si="37"/>
        <v>0.21248663567011578</v>
      </c>
      <c r="AD25" s="24">
        <f t="shared" si="37"/>
        <v>0.20064838118046815</v>
      </c>
      <c r="AE25" s="24">
        <f t="shared" si="37"/>
        <v>0.18943991579609307</v>
      </c>
      <c r="AF25" s="24">
        <f t="shared" si="37"/>
        <v>0.17888566175268469</v>
      </c>
    </row>
    <row r="26" spans="1:36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38">EDATE(C26,12)</f>
        <v>44378</v>
      </c>
      <c r="E26" s="26">
        <f t="shared" si="38"/>
        <v>44743</v>
      </c>
      <c r="F26" s="26">
        <f t="shared" si="38"/>
        <v>45108</v>
      </c>
      <c r="G26" s="26">
        <f t="shared" si="38"/>
        <v>45474</v>
      </c>
      <c r="H26" s="26">
        <f t="shared" si="38"/>
        <v>45839</v>
      </c>
      <c r="I26" s="26">
        <f t="shared" si="38"/>
        <v>46204</v>
      </c>
      <c r="J26" s="26">
        <f t="shared" si="38"/>
        <v>46569</v>
      </c>
      <c r="K26" s="26">
        <f t="shared" si="38"/>
        <v>46935</v>
      </c>
      <c r="L26" s="26">
        <f t="shared" si="38"/>
        <v>47300</v>
      </c>
      <c r="M26" s="26">
        <f t="shared" si="38"/>
        <v>47665</v>
      </c>
      <c r="N26" s="26">
        <f t="shared" si="38"/>
        <v>48030</v>
      </c>
      <c r="O26" s="26">
        <f t="shared" si="38"/>
        <v>48396</v>
      </c>
      <c r="P26" s="26">
        <f t="shared" si="38"/>
        <v>48761</v>
      </c>
      <c r="Q26" s="26">
        <f t="shared" si="38"/>
        <v>49126</v>
      </c>
      <c r="R26" s="26">
        <f t="shared" si="38"/>
        <v>49491</v>
      </c>
      <c r="S26" s="26">
        <f t="shared" si="38"/>
        <v>49857</v>
      </c>
      <c r="T26" s="26">
        <f t="shared" si="38"/>
        <v>50222</v>
      </c>
      <c r="U26" s="26">
        <f t="shared" si="38"/>
        <v>50587</v>
      </c>
      <c r="V26" s="26">
        <f t="shared" si="38"/>
        <v>50952</v>
      </c>
      <c r="W26" s="26">
        <f t="shared" si="38"/>
        <v>51318</v>
      </c>
      <c r="X26" s="26">
        <f t="shared" si="38"/>
        <v>51683</v>
      </c>
      <c r="Y26" s="26">
        <f t="shared" si="38"/>
        <v>52048</v>
      </c>
      <c r="Z26" s="26">
        <f t="shared" si="38"/>
        <v>52413</v>
      </c>
      <c r="AA26" s="26">
        <f t="shared" si="38"/>
        <v>52779</v>
      </c>
      <c r="AB26" s="26">
        <f t="shared" si="38"/>
        <v>53144</v>
      </c>
      <c r="AC26" s="26">
        <f t="shared" si="38"/>
        <v>53509</v>
      </c>
      <c r="AD26" s="26">
        <f t="shared" si="38"/>
        <v>53874</v>
      </c>
      <c r="AE26" s="26">
        <f t="shared" si="38"/>
        <v>54240</v>
      </c>
      <c r="AF26" s="26">
        <f t="shared" si="38"/>
        <v>54605</v>
      </c>
    </row>
    <row r="27" spans="1:36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6" s="82" customFormat="1" x14ac:dyDescent="0.25">
      <c r="A28" s="82" t="s">
        <v>81</v>
      </c>
      <c r="B28" s="82">
        <v>0</v>
      </c>
      <c r="C28" s="83">
        <f>+'Market benefits'!I439</f>
        <v>9.2025697341418944</v>
      </c>
      <c r="D28" s="83">
        <f>+'Market benefits'!J439</f>
        <v>4.7898793382153286</v>
      </c>
      <c r="E28" s="83">
        <f>+'Market benefits'!K439</f>
        <v>11.986958774874433</v>
      </c>
      <c r="F28" s="83">
        <f>+'Market benefits'!L439</f>
        <v>4.4072024618229593</v>
      </c>
      <c r="G28" s="83">
        <f>+'Market benefits'!M439</f>
        <v>-3.5209187718396029</v>
      </c>
      <c r="H28" s="83">
        <f>+'Market benefits'!N439</f>
        <v>-21.636275062169087</v>
      </c>
      <c r="I28" s="83">
        <f>+'Market benefits'!O439</f>
        <v>-18.808310997174814</v>
      </c>
      <c r="J28" s="83">
        <f>+'Market benefits'!P439</f>
        <v>-27.857080468765705</v>
      </c>
      <c r="K28" s="83">
        <f>+'Market benefits'!Q439</f>
        <v>49.396849367815257</v>
      </c>
      <c r="L28" s="83">
        <f>+'Market benefits'!R439</f>
        <v>105.26949598135042</v>
      </c>
      <c r="M28" s="83">
        <f>+'Market benefits'!S439</f>
        <v>91.32447998184243</v>
      </c>
      <c r="N28" s="83">
        <f>+'Market benefits'!T439</f>
        <v>170.62653643340249</v>
      </c>
      <c r="O28" s="83">
        <f>+'Market benefits'!U439</f>
        <v>147.8517522474535</v>
      </c>
      <c r="P28" s="83">
        <f>+'Market benefits'!V439</f>
        <v>167.35128271243991</v>
      </c>
      <c r="Q28" s="83">
        <f>+'Market benefits'!W439</f>
        <v>88.399673631349486</v>
      </c>
      <c r="R28" s="83">
        <f>+'Market benefits'!X439</f>
        <v>218.95793182122077</v>
      </c>
      <c r="S28" s="83">
        <f>+'Market benefits'!Y439</f>
        <v>194.69155130063572</v>
      </c>
      <c r="T28" s="83">
        <f>+'Market benefits'!Z439</f>
        <v>174.944315904235</v>
      </c>
      <c r="U28" s="83">
        <f>+'Market benefits'!AA439</f>
        <v>197.58374652485188</v>
      </c>
      <c r="V28" s="83">
        <f>+'Market benefits'!AB439</f>
        <v>162.80299743368914</v>
      </c>
      <c r="W28" s="83">
        <f>+'Market benefits'!AC439</f>
        <v>165.4553728943327</v>
      </c>
      <c r="X28" s="83">
        <f>+'Market benefits'!AD439</f>
        <v>188.97825867283399</v>
      </c>
      <c r="Y28" s="83">
        <f>+'Market benefits'!AE439</f>
        <v>197.75361126523657</v>
      </c>
      <c r="Z28" s="83">
        <f>+'Market benefits'!AF439</f>
        <v>185.91172626231364</v>
      </c>
      <c r="AA28" s="83">
        <f>+'Market benefits'!AG439</f>
        <v>167.85058733768176</v>
      </c>
      <c r="AB28" s="83">
        <f>+'Market benefits'!AH439</f>
        <v>145.88590494493832</v>
      </c>
      <c r="AC28" s="83">
        <f>+'Market benefits'!AI439</f>
        <v>148.58772336045334</v>
      </c>
      <c r="AD28" s="83">
        <f>+'Market benefits'!AJ439</f>
        <v>112.01445678460043</v>
      </c>
      <c r="AE28" s="83">
        <f>+'Market benefits'!AK439</f>
        <v>114.14445128700885</v>
      </c>
      <c r="AF28" s="83">
        <f>+'Market benefits'!AL439</f>
        <v>136.01393335723461</v>
      </c>
    </row>
    <row r="29" spans="1:36" s="85" customFormat="1" x14ac:dyDescent="0.25">
      <c r="A29" s="84" t="s">
        <v>82</v>
      </c>
      <c r="B29" s="131">
        <f t="shared" ref="B29:AF29" si="39">+B28/((1+$B$3)^(($H$10-$B$10)/(365)))</f>
        <v>0</v>
      </c>
      <c r="C29" s="130">
        <f t="shared" si="39"/>
        <v>6.5222424725383492</v>
      </c>
      <c r="D29" s="130">
        <f t="shared" si="39"/>
        <v>3.3947859522473895</v>
      </c>
      <c r="E29" s="130">
        <f t="shared" si="39"/>
        <v>8.4956543548911725</v>
      </c>
      <c r="F29" s="130">
        <f t="shared" si="39"/>
        <v>3.1235669940030752</v>
      </c>
      <c r="G29" s="130">
        <f t="shared" si="39"/>
        <v>-2.4954210203755824</v>
      </c>
      <c r="H29" s="130">
        <f t="shared" si="39"/>
        <v>-15.334524620275554</v>
      </c>
      <c r="I29" s="130">
        <f t="shared" si="39"/>
        <v>-13.330229312728205</v>
      </c>
      <c r="J29" s="130">
        <f t="shared" si="39"/>
        <v>-19.743467166591831</v>
      </c>
      <c r="K29" s="130">
        <f t="shared" si="39"/>
        <v>35.009593870400124</v>
      </c>
      <c r="L29" s="130">
        <f t="shared" si="39"/>
        <v>74.608853568909254</v>
      </c>
      <c r="M29" s="130">
        <f t="shared" si="39"/>
        <v>64.725442928207514</v>
      </c>
      <c r="N29" s="130">
        <f t="shared" si="39"/>
        <v>120.93009615990925</v>
      </c>
      <c r="O29" s="130">
        <f t="shared" si="39"/>
        <v>104.78866295029258</v>
      </c>
      <c r="P29" s="130">
        <f t="shared" si="39"/>
        <v>118.60878814004741</v>
      </c>
      <c r="Q29" s="130">
        <f t="shared" si="39"/>
        <v>62.652511480335818</v>
      </c>
      <c r="R29" s="130">
        <f t="shared" si="39"/>
        <v>155.18455864835531</v>
      </c>
      <c r="S29" s="130">
        <f t="shared" si="39"/>
        <v>137.98596931314552</v>
      </c>
      <c r="T29" s="130">
        <f t="shared" si="39"/>
        <v>123.99028537501917</v>
      </c>
      <c r="U29" s="130">
        <f t="shared" si="39"/>
        <v>140.03578790460597</v>
      </c>
      <c r="V29" s="130">
        <f t="shared" si="39"/>
        <v>115.38522990802112</v>
      </c>
      <c r="W29" s="130">
        <f t="shared" si="39"/>
        <v>117.26507829627579</v>
      </c>
      <c r="X29" s="130">
        <f t="shared" si="39"/>
        <v>133.93672210159332</v>
      </c>
      <c r="Y29" s="130">
        <f t="shared" si="39"/>
        <v>140.15617808434166</v>
      </c>
      <c r="Z29" s="130">
        <f t="shared" si="39"/>
        <v>131.76334352266142</v>
      </c>
      <c r="AA29" s="130">
        <f t="shared" si="39"/>
        <v>118.96266601628943</v>
      </c>
      <c r="AB29" s="130">
        <f t="shared" si="39"/>
        <v>103.39538551351094</v>
      </c>
      <c r="AC29" s="130">
        <f t="shared" si="39"/>
        <v>105.31027617251681</v>
      </c>
      <c r="AD29" s="130">
        <f t="shared" si="39"/>
        <v>79.38928676284101</v>
      </c>
      <c r="AE29" s="130">
        <f t="shared" si="39"/>
        <v>80.898902121509821</v>
      </c>
      <c r="AF29" s="130">
        <f t="shared" si="39"/>
        <v>96.398710211162168</v>
      </c>
    </row>
    <row r="30" spans="1:36" x14ac:dyDescent="0.25">
      <c r="A30" s="78" t="s">
        <v>85</v>
      </c>
      <c r="B30" s="132">
        <f t="shared" ref="B30" si="40">+B29/B25</f>
        <v>0</v>
      </c>
      <c r="C30" s="79">
        <f>+C29/C25</f>
        <v>6.9081396509378274</v>
      </c>
      <c r="D30" s="79">
        <f t="shared" ref="D30:AF30" si="41">+D29/D25</f>
        <v>3.8077859292845764</v>
      </c>
      <c r="E30" s="79">
        <f t="shared" si="41"/>
        <v>10.091434908756185</v>
      </c>
      <c r="F30" s="79">
        <f t="shared" si="41"/>
        <v>3.9291885846423424</v>
      </c>
      <c r="G30" s="79">
        <f t="shared" si="41"/>
        <v>-3.3247580470628928</v>
      </c>
      <c r="H30" s="79">
        <f t="shared" si="41"/>
        <v>-21.636275062169087</v>
      </c>
      <c r="I30" s="79">
        <f t="shared" si="41"/>
        <v>-19.918001346008126</v>
      </c>
      <c r="J30" s="79">
        <f t="shared" si="41"/>
        <v>-31.24118646119183</v>
      </c>
      <c r="K30" s="79">
        <f t="shared" si="41"/>
        <v>58.675302604083782</v>
      </c>
      <c r="L30" s="79">
        <f t="shared" si="41"/>
        <v>132.42030752504738</v>
      </c>
      <c r="M30" s="79">
        <f t="shared" si="41"/>
        <v>121.65647163097775</v>
      </c>
      <c r="N30" s="79">
        <f t="shared" si="41"/>
        <v>240.70801075932678</v>
      </c>
      <c r="O30" s="79">
        <f t="shared" si="41"/>
        <v>220.91978548805056</v>
      </c>
      <c r="P30" s="79">
        <f t="shared" si="41"/>
        <v>264.80924467946323</v>
      </c>
      <c r="Q30" s="79">
        <f t="shared" si="41"/>
        <v>148.13262497829336</v>
      </c>
      <c r="R30" s="79">
        <f t="shared" si="41"/>
        <v>388.55875557377334</v>
      </c>
      <c r="S30" s="79">
        <f t="shared" si="41"/>
        <v>365.93781542551079</v>
      </c>
      <c r="T30" s="79">
        <f t="shared" si="41"/>
        <v>348.22182080526727</v>
      </c>
      <c r="U30" s="79">
        <f t="shared" si="41"/>
        <v>416.48879499979626</v>
      </c>
      <c r="V30" s="79">
        <f t="shared" si="41"/>
        <v>363.42137101680891</v>
      </c>
      <c r="W30" s="79">
        <f t="shared" si="41"/>
        <v>391.19483201072302</v>
      </c>
      <c r="X30" s="79">
        <f t="shared" si="41"/>
        <v>473.17308925563788</v>
      </c>
      <c r="Y30" s="79">
        <f t="shared" si="41"/>
        <v>524.35881985482195</v>
      </c>
      <c r="Z30" s="79">
        <f t="shared" si="41"/>
        <v>522.04374660465294</v>
      </c>
      <c r="AA30" s="79">
        <f t="shared" si="41"/>
        <v>499.21445015113721</v>
      </c>
      <c r="AB30" s="79">
        <f t="shared" si="41"/>
        <v>459.48736791858443</v>
      </c>
      <c r="AC30" s="79">
        <f t="shared" si="41"/>
        <v>495.60893954766351</v>
      </c>
      <c r="AD30" s="79">
        <f t="shared" si="41"/>
        <v>395.66372923505577</v>
      </c>
      <c r="AE30" s="79">
        <f t="shared" si="41"/>
        <v>427.04253631841112</v>
      </c>
      <c r="AF30" s="79">
        <f t="shared" si="41"/>
        <v>538.884498995993</v>
      </c>
    </row>
    <row r="31" spans="1:36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6" x14ac:dyDescent="0.25">
      <c r="A32" s="76" t="s">
        <v>80</v>
      </c>
      <c r="B32" s="76">
        <f>+B31+B30</f>
        <v>0</v>
      </c>
      <c r="C32" s="77">
        <f t="shared" ref="C32" si="42">+C31+C30</f>
        <v>6.9081396509378274</v>
      </c>
      <c r="D32" s="77">
        <f t="shared" ref="D32" si="43">+D31+D30</f>
        <v>3.8077859292845764</v>
      </c>
      <c r="E32" s="77">
        <f t="shared" ref="E32" si="44">+E31+E30</f>
        <v>10.091434908756185</v>
      </c>
      <c r="F32" s="77">
        <f t="shared" ref="F32" si="45">+F31+F30</f>
        <v>3.9291885846423424</v>
      </c>
      <c r="G32" s="77">
        <f t="shared" ref="G32" si="46">+G31+G30</f>
        <v>-3.3247580470628928</v>
      </c>
      <c r="H32" s="77">
        <f t="shared" ref="H32" si="47">+H31+H30</f>
        <v>-21.636275062169087</v>
      </c>
      <c r="I32" s="77">
        <f t="shared" ref="I32" si="48">+I31+I30</f>
        <v>-19.918001346008126</v>
      </c>
      <c r="J32" s="77">
        <f t="shared" ref="J32" si="49">+J31+J30</f>
        <v>-31.24118646119183</v>
      </c>
      <c r="K32" s="77">
        <f t="shared" ref="K32" si="50">+K31+K30</f>
        <v>74.551425255196705</v>
      </c>
      <c r="L32" s="77">
        <f t="shared" ref="L32" si="51">+L31+L30</f>
        <v>148.38208665637029</v>
      </c>
      <c r="M32" s="77">
        <f t="shared" ref="M32" si="52">+M31+M30</f>
        <v>137.70476380731276</v>
      </c>
      <c r="N32" s="77">
        <f t="shared" ref="N32" si="53">+N31+N30</f>
        <v>256.843681111124</v>
      </c>
      <c r="O32" s="77">
        <f t="shared" ref="O32" si="54">+O31+O30</f>
        <v>237.14370779706465</v>
      </c>
      <c r="P32" s="77">
        <f t="shared" ref="P32" si="55">+P31+P30</f>
        <v>281.12230146526633</v>
      </c>
      <c r="Q32" s="77">
        <f t="shared" ref="Q32" si="56">+Q31+Q30</f>
        <v>164.53570758565334</v>
      </c>
      <c r="R32" s="77">
        <f t="shared" ref="R32" si="57">+R31+R30</f>
        <v>405.0527642609058</v>
      </c>
      <c r="S32" s="77">
        <f t="shared" ref="S32" si="58">+S31+S30</f>
        <v>382.52365945321344</v>
      </c>
      <c r="T32" s="77">
        <f t="shared" ref="T32" si="59">+T31+T30</f>
        <v>364.90041852694583</v>
      </c>
      <c r="U32" s="77">
        <f t="shared" ref="U32" si="60">+U31+U30</f>
        <v>433.26107395239046</v>
      </c>
      <c r="V32" s="77">
        <f t="shared" ref="V32" si="61">+V31+V30</f>
        <v>380.2882680126279</v>
      </c>
      <c r="W32" s="77">
        <f t="shared" ref="W32" si="62">+W31+W30</f>
        <v>408.15729323019906</v>
      </c>
      <c r="X32" s="77">
        <f t="shared" ref="X32" si="63">+X31+X30</f>
        <v>490.23207034100756</v>
      </c>
      <c r="Y32" s="77">
        <f t="shared" ref="Y32" si="64">+Y31+Y30</f>
        <v>541.51528600474421</v>
      </c>
      <c r="Z32" s="77">
        <f t="shared" ref="Z32" si="65">+Z31+Z30</f>
        <v>539.29867266977328</v>
      </c>
      <c r="AA32" s="77">
        <f t="shared" ref="AA32" si="66">+AA31+AA30</f>
        <v>516.56882073060763</v>
      </c>
      <c r="AB32" s="77">
        <f t="shared" ref="AB32" si="67">+AB31+AB30</f>
        <v>476.94217745754838</v>
      </c>
      <c r="AC32" s="77">
        <f t="shared" ref="AC32" si="68">+AC31+AC30</f>
        <v>513.16519243571599</v>
      </c>
      <c r="AD32" s="77">
        <f t="shared" ref="AD32" si="69">+AD31+AD30</f>
        <v>413.32243990568765</v>
      </c>
      <c r="AE32" s="77">
        <f t="shared" ref="AE32" si="70">+AE31+AE30</f>
        <v>444.80472934944817</v>
      </c>
      <c r="AF32" s="77">
        <f t="shared" ref="AF32" si="71">+AF31+AF30</f>
        <v>556.75120921103928</v>
      </c>
    </row>
    <row r="33" spans="1:36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f>+'Project costs'!C6</f>
        <v>96.659637315103978</v>
      </c>
      <c r="L33" s="87">
        <f>+K33</f>
        <v>96.659637315103978</v>
      </c>
      <c r="M33" s="87">
        <f>+'Project costs'!D6</f>
        <v>193.31927463020796</v>
      </c>
      <c r="N33" s="87">
        <f>+M33</f>
        <v>193.31927463020796</v>
      </c>
      <c r="O33" s="87">
        <f t="shared" ref="O33:AF33" si="72">+N33</f>
        <v>193.31927463020796</v>
      </c>
      <c r="P33" s="87">
        <f t="shared" si="72"/>
        <v>193.31927463020796</v>
      </c>
      <c r="Q33" s="87">
        <f t="shared" si="72"/>
        <v>193.31927463020796</v>
      </c>
      <c r="R33" s="87">
        <f t="shared" si="72"/>
        <v>193.31927463020796</v>
      </c>
      <c r="S33" s="87">
        <f t="shared" si="72"/>
        <v>193.31927463020796</v>
      </c>
      <c r="T33" s="87">
        <f t="shared" si="72"/>
        <v>193.31927463020796</v>
      </c>
      <c r="U33" s="87">
        <f t="shared" si="72"/>
        <v>193.31927463020796</v>
      </c>
      <c r="V33" s="87">
        <f t="shared" si="72"/>
        <v>193.31927463020796</v>
      </c>
      <c r="W33" s="87">
        <f t="shared" si="72"/>
        <v>193.31927463020796</v>
      </c>
      <c r="X33" s="87">
        <f t="shared" si="72"/>
        <v>193.31927463020796</v>
      </c>
      <c r="Y33" s="87">
        <f t="shared" si="72"/>
        <v>193.31927463020796</v>
      </c>
      <c r="Z33" s="87">
        <f t="shared" si="72"/>
        <v>193.31927463020796</v>
      </c>
      <c r="AA33" s="87">
        <f t="shared" si="72"/>
        <v>193.31927463020796</v>
      </c>
      <c r="AB33" s="87">
        <f t="shared" si="72"/>
        <v>193.31927463020796</v>
      </c>
      <c r="AC33" s="87">
        <f t="shared" si="72"/>
        <v>193.31927463020796</v>
      </c>
      <c r="AD33" s="87">
        <f t="shared" si="72"/>
        <v>193.31927463020796</v>
      </c>
      <c r="AE33" s="87">
        <f t="shared" si="72"/>
        <v>193.31927463020796</v>
      </c>
      <c r="AF33" s="87">
        <f t="shared" si="72"/>
        <v>193.31927463020796</v>
      </c>
      <c r="AG33" s="27"/>
      <c r="AH33" s="27"/>
      <c r="AI33" s="27"/>
      <c r="AJ33" s="27"/>
    </row>
    <row r="34" spans="1:36" x14ac:dyDescent="0.25">
      <c r="A34" t="s">
        <v>121</v>
      </c>
      <c r="B34" s="64">
        <f>XNPV($B$3,B32:AF32,$B$10:$AF$10)</f>
        <v>2459.5924527727843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35"/>
    </row>
    <row r="35" spans="1:36" x14ac:dyDescent="0.25">
      <c r="A35" t="s">
        <v>122</v>
      </c>
      <c r="B35" s="64">
        <f>+XNPV($B$3,B33:AF33,$B$10:$AF$10)</f>
        <v>1371.2528104594849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35"/>
    </row>
    <row r="36" spans="1:36" ht="15.75" thickBot="1" x14ac:dyDescent="0.3">
      <c r="A36" s="1" t="s">
        <v>123</v>
      </c>
      <c r="B36" s="105">
        <f>+B34-B35</f>
        <v>1088.3396423132995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35"/>
    </row>
    <row r="37" spans="1:36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5"/>
    </row>
    <row r="38" spans="1:36" ht="15.75" thickTop="1" x14ac:dyDescent="0.25">
      <c r="A38" s="115" t="str">
        <f>+A2</f>
        <v>Option 6:  750 MW in 2028 and 750 MW in 2030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6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6" x14ac:dyDescent="0.25">
      <c r="A40" s="19" t="s">
        <v>73</v>
      </c>
      <c r="B40" s="1">
        <v>0</v>
      </c>
      <c r="C40" s="1">
        <f>+B40+1</f>
        <v>1</v>
      </c>
      <c r="D40" s="1">
        <f t="shared" ref="D40" si="73">+C40+1</f>
        <v>2</v>
      </c>
      <c r="E40" s="1">
        <f t="shared" ref="E40" si="74">+D40+1</f>
        <v>3</v>
      </c>
      <c r="F40" s="1">
        <f t="shared" ref="F40" si="75">+E40+1</f>
        <v>4</v>
      </c>
      <c r="G40" s="1">
        <f t="shared" ref="G40" si="76">+F40+1</f>
        <v>5</v>
      </c>
      <c r="H40" s="28">
        <f t="shared" ref="H40" si="77">+G40+1</f>
        <v>6</v>
      </c>
      <c r="I40" s="1">
        <f t="shared" ref="I40" si="78">+H40+1</f>
        <v>7</v>
      </c>
      <c r="J40" s="1">
        <f t="shared" ref="J40" si="79">+I40+1</f>
        <v>8</v>
      </c>
      <c r="K40" s="1">
        <f t="shared" ref="K40" si="80">+J40+1</f>
        <v>9</v>
      </c>
      <c r="L40" s="1">
        <f t="shared" ref="L40" si="81">+K40+1</f>
        <v>10</v>
      </c>
      <c r="M40" s="1">
        <f t="shared" ref="M40" si="82">+L40+1</f>
        <v>11</v>
      </c>
      <c r="N40" s="1">
        <f t="shared" ref="N40" si="83">+M40+1</f>
        <v>12</v>
      </c>
      <c r="O40" s="1">
        <f t="shared" ref="O40" si="84">+N40+1</f>
        <v>13</v>
      </c>
      <c r="P40" s="1">
        <f t="shared" ref="P40" si="85">+O40+1</f>
        <v>14</v>
      </c>
      <c r="Q40" s="1">
        <f t="shared" ref="Q40" si="86">+P40+1</f>
        <v>15</v>
      </c>
      <c r="R40" s="1">
        <f t="shared" ref="R40" si="87">+Q40+1</f>
        <v>16</v>
      </c>
      <c r="S40" s="1">
        <f t="shared" ref="S40" si="88">+R40+1</f>
        <v>17</v>
      </c>
      <c r="T40" s="1">
        <f t="shared" ref="T40" si="89">+S40+1</f>
        <v>18</v>
      </c>
      <c r="U40" s="1">
        <f t="shared" ref="U40" si="90">+T40+1</f>
        <v>19</v>
      </c>
      <c r="V40" s="1">
        <f t="shared" ref="V40" si="91">+U40+1</f>
        <v>20</v>
      </c>
      <c r="W40" s="1">
        <f t="shared" ref="W40" si="92">+V40+1</f>
        <v>21</v>
      </c>
      <c r="X40" s="1">
        <f t="shared" ref="X40" si="93">+W40+1</f>
        <v>22</v>
      </c>
      <c r="Y40" s="1">
        <f t="shared" ref="Y40" si="94">+X40+1</f>
        <v>23</v>
      </c>
      <c r="Z40" s="1">
        <f t="shared" ref="Z40" si="95">+Y40+1</f>
        <v>24</v>
      </c>
      <c r="AA40" s="1">
        <f t="shared" ref="AA40" si="96">+Z40+1</f>
        <v>25</v>
      </c>
      <c r="AB40" s="1">
        <f t="shared" ref="AB40" si="97">+AA40+1</f>
        <v>26</v>
      </c>
      <c r="AC40" s="1">
        <f t="shared" ref="AC40" si="98">+AB40+1</f>
        <v>27</v>
      </c>
      <c r="AD40" s="1">
        <f t="shared" ref="AD40" si="99">+AC40+1</f>
        <v>28</v>
      </c>
      <c r="AE40" s="1">
        <f t="shared" ref="AE40" si="100">+AD40+1</f>
        <v>29</v>
      </c>
      <c r="AF40" s="1">
        <f t="shared" ref="AF40" si="101">+AE40+1</f>
        <v>30</v>
      </c>
    </row>
    <row r="41" spans="1:36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02">1/((1+$B$3)^((D42-$B$10)/365))</f>
        <v>0.89153802637356161</v>
      </c>
      <c r="E41" s="24">
        <f t="shared" si="102"/>
        <v>0.84186782471535571</v>
      </c>
      <c r="F41" s="24">
        <f t="shared" si="102"/>
        <v>0.79496489585963725</v>
      </c>
      <c r="G41" s="24">
        <f t="shared" si="102"/>
        <v>0.75055717891413165</v>
      </c>
      <c r="H41" s="24">
        <f t="shared" si="102"/>
        <v>0.70874143429096481</v>
      </c>
      <c r="I41" s="24">
        <f t="shared" si="102"/>
        <v>0.66925536760242199</v>
      </c>
      <c r="J41" s="24">
        <f t="shared" si="102"/>
        <v>0.63196918564912374</v>
      </c>
      <c r="K41" s="24">
        <f t="shared" si="102"/>
        <v>0.59666660957217577</v>
      </c>
      <c r="L41" s="24">
        <f t="shared" si="102"/>
        <v>0.56342456050252676</v>
      </c>
      <c r="M41" s="24">
        <f t="shared" si="102"/>
        <v>0.5320345236095626</v>
      </c>
      <c r="N41" s="24">
        <f t="shared" si="102"/>
        <v>0.50239331785605534</v>
      </c>
      <c r="O41" s="24">
        <f t="shared" si="102"/>
        <v>0.47432900914146753</v>
      </c>
      <c r="P41" s="24">
        <f t="shared" si="102"/>
        <v>0.44790274706465294</v>
      </c>
      <c r="Q41" s="24">
        <f t="shared" si="102"/>
        <v>0.42294876965500755</v>
      </c>
      <c r="R41" s="24">
        <f t="shared" si="102"/>
        <v>0.39938505161001664</v>
      </c>
      <c r="S41" s="24">
        <f t="shared" si="102"/>
        <v>0.37707491135535165</v>
      </c>
      <c r="T41" s="24">
        <f t="shared" si="102"/>
        <v>0.35606696067549731</v>
      </c>
      <c r="U41" s="24">
        <f t="shared" si="102"/>
        <v>0.33622942462275479</v>
      </c>
      <c r="V41" s="24">
        <f t="shared" si="102"/>
        <v>0.31749709596105269</v>
      </c>
      <c r="W41" s="24">
        <f t="shared" si="102"/>
        <v>0.29976131763688901</v>
      </c>
      <c r="X41" s="24">
        <f t="shared" si="102"/>
        <v>0.28306073431245427</v>
      </c>
      <c r="Y41" s="24">
        <f t="shared" si="102"/>
        <v>0.26729058953017398</v>
      </c>
      <c r="Z41" s="24">
        <f t="shared" si="102"/>
        <v>0.25239904582641548</v>
      </c>
      <c r="AA41" s="24">
        <f t="shared" si="102"/>
        <v>0.23829972465795707</v>
      </c>
      <c r="AB41" s="24">
        <f t="shared" si="102"/>
        <v>0.22502334717465258</v>
      </c>
      <c r="AC41" s="24">
        <f t="shared" si="102"/>
        <v>0.21248663567011578</v>
      </c>
      <c r="AD41" s="24">
        <f t="shared" si="102"/>
        <v>0.20064838118046815</v>
      </c>
      <c r="AE41" s="24">
        <f t="shared" si="102"/>
        <v>0.18943991579609307</v>
      </c>
      <c r="AF41" s="24">
        <f t="shared" si="102"/>
        <v>0.17888566175268469</v>
      </c>
    </row>
    <row r="42" spans="1:36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" si="103">EDATE(C42,12)</f>
        <v>44378</v>
      </c>
      <c r="E42" s="26">
        <f t="shared" ref="E42" si="104">EDATE(D42,12)</f>
        <v>44743</v>
      </c>
      <c r="F42" s="26">
        <f t="shared" ref="F42" si="105">EDATE(E42,12)</f>
        <v>45108</v>
      </c>
      <c r="G42" s="26">
        <f t="shared" ref="G42" si="106">EDATE(F42,12)</f>
        <v>45474</v>
      </c>
      <c r="H42" s="26">
        <f t="shared" ref="H42" si="107">EDATE(G42,12)</f>
        <v>45839</v>
      </c>
      <c r="I42" s="26">
        <f t="shared" ref="I42" si="108">EDATE(H42,12)</f>
        <v>46204</v>
      </c>
      <c r="J42" s="26">
        <f t="shared" ref="J42" si="109">EDATE(I42,12)</f>
        <v>46569</v>
      </c>
      <c r="K42" s="26">
        <f t="shared" ref="K42" si="110">EDATE(J42,12)</f>
        <v>46935</v>
      </c>
      <c r="L42" s="26">
        <f t="shared" ref="L42" si="111">EDATE(K42,12)</f>
        <v>47300</v>
      </c>
      <c r="M42" s="26">
        <f t="shared" ref="M42" si="112">EDATE(L42,12)</f>
        <v>47665</v>
      </c>
      <c r="N42" s="26">
        <f t="shared" ref="N42" si="113">EDATE(M42,12)</f>
        <v>48030</v>
      </c>
      <c r="O42" s="26">
        <f t="shared" ref="O42" si="114">EDATE(N42,12)</f>
        <v>48396</v>
      </c>
      <c r="P42" s="26">
        <f t="shared" ref="P42" si="115">EDATE(O42,12)</f>
        <v>48761</v>
      </c>
      <c r="Q42" s="26">
        <f t="shared" ref="Q42" si="116">EDATE(P42,12)</f>
        <v>49126</v>
      </c>
      <c r="R42" s="26">
        <f t="shared" ref="R42" si="117">EDATE(Q42,12)</f>
        <v>49491</v>
      </c>
      <c r="S42" s="26">
        <f t="shared" ref="S42" si="118">EDATE(R42,12)</f>
        <v>49857</v>
      </c>
      <c r="T42" s="26">
        <f t="shared" ref="T42" si="119">EDATE(S42,12)</f>
        <v>50222</v>
      </c>
      <c r="U42" s="26">
        <f t="shared" ref="U42" si="120">EDATE(T42,12)</f>
        <v>50587</v>
      </c>
      <c r="V42" s="26">
        <f t="shared" ref="V42" si="121">EDATE(U42,12)</f>
        <v>50952</v>
      </c>
      <c r="W42" s="26">
        <f t="shared" ref="W42" si="122">EDATE(V42,12)</f>
        <v>51318</v>
      </c>
      <c r="X42" s="26">
        <f t="shared" ref="X42" si="123">EDATE(W42,12)</f>
        <v>51683</v>
      </c>
      <c r="Y42" s="26">
        <f t="shared" ref="Y42" si="124">EDATE(X42,12)</f>
        <v>52048</v>
      </c>
      <c r="Z42" s="26">
        <f t="shared" ref="Z42" si="125">EDATE(Y42,12)</f>
        <v>52413</v>
      </c>
      <c r="AA42" s="26">
        <f t="shared" ref="AA42" si="126">EDATE(Z42,12)</f>
        <v>52779</v>
      </c>
      <c r="AB42" s="26">
        <f t="shared" ref="AB42" si="127">EDATE(AA42,12)</f>
        <v>53144</v>
      </c>
      <c r="AC42" s="26">
        <f t="shared" ref="AC42" si="128">EDATE(AB42,12)</f>
        <v>53509</v>
      </c>
      <c r="AD42" s="26">
        <f t="shared" ref="AD42" si="129">EDATE(AC42,12)</f>
        <v>53874</v>
      </c>
      <c r="AE42" s="26">
        <f t="shared" ref="AE42" si="130">EDATE(AD42,12)</f>
        <v>54240</v>
      </c>
      <c r="AF42" s="26">
        <f t="shared" ref="AF42" si="131">EDATE(AE42,12)</f>
        <v>54605</v>
      </c>
    </row>
    <row r="43" spans="1:36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6" s="82" customFormat="1" x14ac:dyDescent="0.25">
      <c r="A44" s="82" t="s">
        <v>81</v>
      </c>
      <c r="B44" s="82">
        <v>0</v>
      </c>
      <c r="C44" s="114">
        <f>+'Market benefits'!I458</f>
        <v>6.671728198589542</v>
      </c>
      <c r="D44" s="114">
        <f>+'Market benefits'!J458</f>
        <v>1.7955609771572478</v>
      </c>
      <c r="E44" s="114">
        <f>+'Market benefits'!K458</f>
        <v>2.913733332983373</v>
      </c>
      <c r="F44" s="114">
        <f>+'Market benefits'!L458</f>
        <v>5.3791916413716887</v>
      </c>
      <c r="G44" s="114">
        <f>+'Market benefits'!M458</f>
        <v>6.1134228888083344</v>
      </c>
      <c r="H44" s="114">
        <f>+'Market benefits'!N458</f>
        <v>-7.1500942808987356</v>
      </c>
      <c r="I44" s="114">
        <f>+'Market benefits'!O458</f>
        <v>-14.971690363145351</v>
      </c>
      <c r="J44" s="114">
        <f>+'Market benefits'!P458</f>
        <v>-34.635387182970959</v>
      </c>
      <c r="K44" s="114">
        <f>+'Market benefits'!Q458</f>
        <v>159.45936002397147</v>
      </c>
      <c r="L44" s="114">
        <f>+'Market benefits'!R458</f>
        <v>119.96693588808509</v>
      </c>
      <c r="M44" s="114">
        <f>+'Market benefits'!S458</f>
        <v>222.54828467838058</v>
      </c>
      <c r="N44" s="114">
        <f>+'Market benefits'!T458</f>
        <v>182.6268780074879</v>
      </c>
      <c r="O44" s="114">
        <f>+'Market benefits'!U458</f>
        <v>207.72306066037646</v>
      </c>
      <c r="P44" s="114">
        <f>+'Market benefits'!V458</f>
        <v>248.12857893130413</v>
      </c>
      <c r="Q44" s="114">
        <f>+'Market benefits'!W458</f>
        <v>129.26585009618157</v>
      </c>
      <c r="R44" s="114">
        <f>+'Market benefits'!X458</f>
        <v>224.57123786769139</v>
      </c>
      <c r="S44" s="114">
        <f>+'Market benefits'!Y458</f>
        <v>186.28537453858513</v>
      </c>
      <c r="T44" s="114">
        <f>+'Market benefits'!Z458</f>
        <v>212.78896826262752</v>
      </c>
      <c r="U44" s="114">
        <f>+'Market benefits'!AA458</f>
        <v>221.75277206546164</v>
      </c>
      <c r="V44" s="114">
        <f>+'Market benefits'!AB458</f>
        <v>170.94340032326645</v>
      </c>
      <c r="W44" s="114">
        <f>+'Market benefits'!AC458</f>
        <v>155.59993962082359</v>
      </c>
      <c r="X44" s="114">
        <f>+'Market benefits'!AD458</f>
        <v>194.34097785639582</v>
      </c>
      <c r="Y44" s="114">
        <f>+'Market benefits'!AE458</f>
        <v>188.47966334640091</v>
      </c>
      <c r="Z44" s="114">
        <f>+'Market benefits'!AF458</f>
        <v>193.5816087185369</v>
      </c>
      <c r="AA44" s="114">
        <f>+'Market benefits'!AG458</f>
        <v>164.56865285677247</v>
      </c>
      <c r="AB44" s="114">
        <f>+'Market benefits'!AH458</f>
        <v>131.96470995403504</v>
      </c>
      <c r="AC44" s="114">
        <f>+'Market benefits'!AI458</f>
        <v>149.92737194074741</v>
      </c>
      <c r="AD44" s="114">
        <f>+'Market benefits'!AJ458</f>
        <v>114.69036975035444</v>
      </c>
      <c r="AE44" s="114">
        <f>+'Market benefits'!AK458</f>
        <v>113.05864179797125</v>
      </c>
      <c r="AF44" s="114">
        <f>+'Market benefits'!AL458</f>
        <v>136.80376215610454</v>
      </c>
    </row>
    <row r="45" spans="1:36" s="85" customFormat="1" x14ac:dyDescent="0.25">
      <c r="A45" s="84" t="s">
        <v>82</v>
      </c>
      <c r="B45" s="131">
        <f t="shared" ref="B45:AF45" si="132">+B44/((1+$B$3)^(($H$10-$B$10)/(365)))</f>
        <v>0</v>
      </c>
      <c r="C45" s="130">
        <f t="shared" si="132"/>
        <v>4.7285302126678275</v>
      </c>
      <c r="D45" s="130">
        <f t="shared" si="132"/>
        <v>1.2725884623073143</v>
      </c>
      <c r="E45" s="130">
        <f t="shared" si="132"/>
        <v>2.0650835415600293</v>
      </c>
      <c r="F45" s="130">
        <f t="shared" si="132"/>
        <v>3.8124559992317399</v>
      </c>
      <c r="G45" s="130">
        <f t="shared" si="132"/>
        <v>4.3328361066412331</v>
      </c>
      <c r="H45" s="130">
        <f t="shared" si="132"/>
        <v>-5.0675680759597945</v>
      </c>
      <c r="I45" s="130">
        <f t="shared" si="132"/>
        <v>-10.611057301735853</v>
      </c>
      <c r="J45" s="130">
        <f t="shared" si="132"/>
        <v>-24.547533989281739</v>
      </c>
      <c r="K45" s="130">
        <f t="shared" si="132"/>
        <v>113.01545553450889</v>
      </c>
      <c r="L45" s="130">
        <f t="shared" si="132"/>
        <v>85.025538208813657</v>
      </c>
      <c r="M45" s="130">
        <f t="shared" si="132"/>
        <v>157.72919048194942</v>
      </c>
      <c r="N45" s="130">
        <f t="shared" si="132"/>
        <v>129.43523545910804</v>
      </c>
      <c r="O45" s="130">
        <f t="shared" si="132"/>
        <v>147.22193994774432</v>
      </c>
      <c r="P45" s="130">
        <f t="shared" si="132"/>
        <v>175.85900492035137</v>
      </c>
      <c r="Q45" s="130">
        <f t="shared" si="132"/>
        <v>91.616064002008585</v>
      </c>
      <c r="R45" s="130">
        <f t="shared" si="132"/>
        <v>159.16294122684505</v>
      </c>
      <c r="S45" s="130">
        <f t="shared" si="132"/>
        <v>132.02816353790641</v>
      </c>
      <c r="T45" s="130">
        <f t="shared" si="132"/>
        <v>150.81235856774921</v>
      </c>
      <c r="U45" s="130">
        <f t="shared" si="132"/>
        <v>157.16537773167269</v>
      </c>
      <c r="V45" s="130">
        <f t="shared" si="132"/>
        <v>121.15467072768645</v>
      </c>
      <c r="W45" s="130">
        <f t="shared" si="132"/>
        <v>110.28012438245004</v>
      </c>
      <c r="X45" s="130">
        <f t="shared" si="132"/>
        <v>137.73750338745063</v>
      </c>
      <c r="Y45" s="130">
        <f t="shared" si="132"/>
        <v>133.58334693480637</v>
      </c>
      <c r="Z45" s="130">
        <f t="shared" si="132"/>
        <v>137.19930701552818</v>
      </c>
      <c r="AA45" s="130">
        <f t="shared" si="132"/>
        <v>116.63662306504081</v>
      </c>
      <c r="AB45" s="130">
        <f t="shared" si="132"/>
        <v>93.528857808613964</v>
      </c>
      <c r="AC45" s="130">
        <f t="shared" si="132"/>
        <v>106.25974062876027</v>
      </c>
      <c r="AD45" s="130">
        <f t="shared" si="132"/>
        <v>81.285817156227296</v>
      </c>
      <c r="AE45" s="130">
        <f t="shared" si="132"/>
        <v>80.129343946882571</v>
      </c>
      <c r="AF45" s="130">
        <f t="shared" si="132"/>
        <v>96.958494606917554</v>
      </c>
    </row>
    <row r="46" spans="1:36" x14ac:dyDescent="0.25">
      <c r="A46" s="78" t="s">
        <v>85</v>
      </c>
      <c r="B46" s="132">
        <f t="shared" ref="B46" si="133">+B45/B41</f>
        <v>0</v>
      </c>
      <c r="C46" s="79">
        <f>+C45/C41</f>
        <v>5.0083000118938052</v>
      </c>
      <c r="D46" s="79">
        <f t="shared" ref="D46:AF46" si="134">+D45/D41</f>
        <v>1.42740794521544</v>
      </c>
      <c r="E46" s="79">
        <f t="shared" si="134"/>
        <v>2.4529783428393355</v>
      </c>
      <c r="F46" s="79">
        <f t="shared" si="134"/>
        <v>4.7957538994336737</v>
      </c>
      <c r="G46" s="79">
        <f t="shared" si="134"/>
        <v>5.7728261461835091</v>
      </c>
      <c r="H46" s="79">
        <f t="shared" si="134"/>
        <v>-7.1500942808987356</v>
      </c>
      <c r="I46" s="79">
        <f t="shared" si="134"/>
        <v>-15.855020094570927</v>
      </c>
      <c r="J46" s="79">
        <f t="shared" si="134"/>
        <v>-38.842928653345453</v>
      </c>
      <c r="K46" s="79">
        <f t="shared" si="134"/>
        <v>189.41139611540132</v>
      </c>
      <c r="L46" s="79">
        <f t="shared" si="134"/>
        <v>150.90846968576966</v>
      </c>
      <c r="M46" s="79">
        <f t="shared" si="134"/>
        <v>296.46420200674822</v>
      </c>
      <c r="N46" s="79">
        <f t="shared" si="134"/>
        <v>257.63725523155455</v>
      </c>
      <c r="O46" s="79">
        <f t="shared" si="134"/>
        <v>310.37937193471487</v>
      </c>
      <c r="P46" s="79">
        <f t="shared" si="134"/>
        <v>392.62765426836472</v>
      </c>
      <c r="Q46" s="79">
        <f t="shared" si="134"/>
        <v>216.61267409936747</v>
      </c>
      <c r="R46" s="79">
        <f t="shared" si="134"/>
        <v>398.5200261883142</v>
      </c>
      <c r="S46" s="79">
        <f t="shared" si="134"/>
        <v>350.13775661538079</v>
      </c>
      <c r="T46" s="79">
        <f t="shared" si="134"/>
        <v>423.55055431608133</v>
      </c>
      <c r="U46" s="79">
        <f t="shared" si="134"/>
        <v>467.43493050321302</v>
      </c>
      <c r="V46" s="79">
        <f t="shared" si="134"/>
        <v>381.59300437364777</v>
      </c>
      <c r="W46" s="79">
        <f t="shared" si="134"/>
        <v>367.89311326698953</v>
      </c>
      <c r="X46" s="79">
        <f t="shared" si="134"/>
        <v>486.60053017247606</v>
      </c>
      <c r="Y46" s="79">
        <f t="shared" si="134"/>
        <v>499.76823789273874</v>
      </c>
      <c r="Z46" s="79">
        <f t="shared" si="134"/>
        <v>543.58092585613576</v>
      </c>
      <c r="AA46" s="79">
        <f t="shared" si="134"/>
        <v>489.45345292553276</v>
      </c>
      <c r="AB46" s="79">
        <f t="shared" si="134"/>
        <v>415.64068343548922</v>
      </c>
      <c r="AC46" s="79">
        <f t="shared" si="134"/>
        <v>500.07728859582431</v>
      </c>
      <c r="AD46" s="79">
        <f t="shared" si="134"/>
        <v>405.11573867678908</v>
      </c>
      <c r="AE46" s="79">
        <f t="shared" si="134"/>
        <v>422.98025529704722</v>
      </c>
      <c r="AF46" s="79">
        <f t="shared" si="134"/>
        <v>542.0137849894636</v>
      </c>
    </row>
    <row r="47" spans="1:36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6" x14ac:dyDescent="0.25">
      <c r="A48" s="76" t="s">
        <v>80</v>
      </c>
      <c r="B48" s="76">
        <f>+B47+B46</f>
        <v>0</v>
      </c>
      <c r="C48" s="77">
        <f t="shared" ref="C48:AF48" si="135">+C47+C46</f>
        <v>5.0083000118938052</v>
      </c>
      <c r="D48" s="77">
        <f t="shared" si="135"/>
        <v>1.42740794521544</v>
      </c>
      <c r="E48" s="77">
        <f t="shared" si="135"/>
        <v>2.4529783428393355</v>
      </c>
      <c r="F48" s="77">
        <f t="shared" si="135"/>
        <v>4.7957538994336737</v>
      </c>
      <c r="G48" s="77">
        <f t="shared" si="135"/>
        <v>5.7728261461835091</v>
      </c>
      <c r="H48" s="77">
        <f t="shared" si="135"/>
        <v>-7.1500942808987356</v>
      </c>
      <c r="I48" s="77">
        <f t="shared" si="135"/>
        <v>-15.855020094570927</v>
      </c>
      <c r="J48" s="77">
        <f t="shared" si="135"/>
        <v>-38.842928653345453</v>
      </c>
      <c r="K48" s="77">
        <f t="shared" si="135"/>
        <v>205.28751876651424</v>
      </c>
      <c r="L48" s="77">
        <f t="shared" si="135"/>
        <v>166.87024881709257</v>
      </c>
      <c r="M48" s="77">
        <f t="shared" si="135"/>
        <v>312.51249418308322</v>
      </c>
      <c r="N48" s="77">
        <f t="shared" si="135"/>
        <v>273.77292558335176</v>
      </c>
      <c r="O48" s="77">
        <f t="shared" si="135"/>
        <v>326.60329424372895</v>
      </c>
      <c r="P48" s="77">
        <f t="shared" si="135"/>
        <v>408.94071105416782</v>
      </c>
      <c r="Q48" s="77">
        <f t="shared" si="135"/>
        <v>233.01575670672744</v>
      </c>
      <c r="R48" s="77">
        <f t="shared" si="135"/>
        <v>415.01403487544667</v>
      </c>
      <c r="S48" s="77">
        <f t="shared" si="135"/>
        <v>366.72360064308344</v>
      </c>
      <c r="T48" s="77">
        <f t="shared" si="135"/>
        <v>440.22915203775989</v>
      </c>
      <c r="U48" s="77">
        <f t="shared" si="135"/>
        <v>484.20720945580723</v>
      </c>
      <c r="V48" s="77">
        <f t="shared" si="135"/>
        <v>398.45990136946676</v>
      </c>
      <c r="W48" s="77">
        <f t="shared" si="135"/>
        <v>384.85557448646557</v>
      </c>
      <c r="X48" s="77">
        <f t="shared" si="135"/>
        <v>503.65951125784574</v>
      </c>
      <c r="Y48" s="77">
        <f t="shared" si="135"/>
        <v>516.92470404266101</v>
      </c>
      <c r="Z48" s="77">
        <f t="shared" si="135"/>
        <v>560.83585192125611</v>
      </c>
      <c r="AA48" s="77">
        <f t="shared" si="135"/>
        <v>506.80782350500317</v>
      </c>
      <c r="AB48" s="77">
        <f t="shared" si="135"/>
        <v>433.09549297445318</v>
      </c>
      <c r="AC48" s="77">
        <f t="shared" si="135"/>
        <v>517.6335414838768</v>
      </c>
      <c r="AD48" s="77">
        <f t="shared" si="135"/>
        <v>422.77444934742095</v>
      </c>
      <c r="AE48" s="77">
        <f t="shared" si="135"/>
        <v>440.74244832808427</v>
      </c>
      <c r="AF48" s="77">
        <f t="shared" si="135"/>
        <v>559.88049520450988</v>
      </c>
    </row>
    <row r="49" spans="1:36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f>+'Project costs'!C6</f>
        <v>96.659637315103978</v>
      </c>
      <c r="L49" s="87">
        <f>+K49</f>
        <v>96.659637315103978</v>
      </c>
      <c r="M49" s="87">
        <f>+'Project costs'!D6</f>
        <v>193.31927463020796</v>
      </c>
      <c r="N49" s="87">
        <f>+M49</f>
        <v>193.31927463020796</v>
      </c>
      <c r="O49" s="87">
        <f t="shared" ref="O49" si="136">+N49</f>
        <v>193.31927463020796</v>
      </c>
      <c r="P49" s="87">
        <f t="shared" ref="P49" si="137">+O49</f>
        <v>193.31927463020796</v>
      </c>
      <c r="Q49" s="87">
        <f t="shared" ref="Q49" si="138">+P49</f>
        <v>193.31927463020796</v>
      </c>
      <c r="R49" s="87">
        <f t="shared" ref="R49" si="139">+Q49</f>
        <v>193.31927463020796</v>
      </c>
      <c r="S49" s="87">
        <f t="shared" ref="S49" si="140">+R49</f>
        <v>193.31927463020796</v>
      </c>
      <c r="T49" s="87">
        <f t="shared" ref="T49" si="141">+S49</f>
        <v>193.31927463020796</v>
      </c>
      <c r="U49" s="87">
        <f t="shared" ref="U49" si="142">+T49</f>
        <v>193.31927463020796</v>
      </c>
      <c r="V49" s="87">
        <f t="shared" ref="V49" si="143">+U49</f>
        <v>193.31927463020796</v>
      </c>
      <c r="W49" s="87">
        <f t="shared" ref="W49" si="144">+V49</f>
        <v>193.31927463020796</v>
      </c>
      <c r="X49" s="87">
        <f t="shared" ref="X49" si="145">+W49</f>
        <v>193.31927463020796</v>
      </c>
      <c r="Y49" s="87">
        <f t="shared" ref="Y49" si="146">+X49</f>
        <v>193.31927463020796</v>
      </c>
      <c r="Z49" s="87">
        <f t="shared" ref="Z49" si="147">+Y49</f>
        <v>193.31927463020796</v>
      </c>
      <c r="AA49" s="87">
        <f t="shared" ref="AA49" si="148">+Z49</f>
        <v>193.31927463020796</v>
      </c>
      <c r="AB49" s="87">
        <f t="shared" ref="AB49" si="149">+AA49</f>
        <v>193.31927463020796</v>
      </c>
      <c r="AC49" s="87">
        <f t="shared" ref="AC49" si="150">+AB49</f>
        <v>193.31927463020796</v>
      </c>
      <c r="AD49" s="87">
        <f t="shared" ref="AD49" si="151">+AC49</f>
        <v>193.31927463020796</v>
      </c>
      <c r="AE49" s="87">
        <f t="shared" ref="AE49" si="152">+AD49</f>
        <v>193.31927463020796</v>
      </c>
      <c r="AF49" s="87">
        <f t="shared" ref="AF49" si="153">+AE49</f>
        <v>193.31927463020796</v>
      </c>
      <c r="AG49" s="27"/>
      <c r="AH49" s="27"/>
      <c r="AI49" s="27"/>
      <c r="AJ49" s="27"/>
    </row>
    <row r="50" spans="1:36" x14ac:dyDescent="0.25">
      <c r="A50" t="s">
        <v>121</v>
      </c>
      <c r="B50" s="64">
        <f>XNPV($B$3,B48:AF48,$B$10:$AF$10)</f>
        <v>2817.3879503035764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35"/>
    </row>
    <row r="51" spans="1:36" x14ac:dyDescent="0.25">
      <c r="A51" t="s">
        <v>122</v>
      </c>
      <c r="B51" s="64">
        <f>+XNPV($B$3,B49:AF49,$B$10:$AF$10)</f>
        <v>1371.2528104594849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35"/>
    </row>
    <row r="52" spans="1:36" ht="15.75" thickBot="1" x14ac:dyDescent="0.3">
      <c r="A52" s="1" t="s">
        <v>123</v>
      </c>
      <c r="B52" s="105">
        <f>+B50-B51</f>
        <v>1446.1351398440916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35"/>
    </row>
    <row r="53" spans="1:36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5"/>
    </row>
    <row r="54" spans="1:36" ht="15.75" thickTop="1" x14ac:dyDescent="0.25">
      <c r="A54" s="115" t="str">
        <f>+A2</f>
        <v>Option 6:  750 MW in 2028 and 750 MW in 2030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6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6" x14ac:dyDescent="0.25">
      <c r="A56" s="19" t="s">
        <v>73</v>
      </c>
      <c r="B56" s="1">
        <v>0</v>
      </c>
      <c r="C56" s="1">
        <f>+B56+1</f>
        <v>1</v>
      </c>
      <c r="D56" s="1">
        <f t="shared" ref="D56" si="154">+C56+1</f>
        <v>2</v>
      </c>
      <c r="E56" s="1">
        <f t="shared" ref="E56" si="155">+D56+1</f>
        <v>3</v>
      </c>
      <c r="F56" s="1">
        <f t="shared" ref="F56" si="156">+E56+1</f>
        <v>4</v>
      </c>
      <c r="G56" s="1">
        <f t="shared" ref="G56" si="157">+F56+1</f>
        <v>5</v>
      </c>
      <c r="H56" s="28">
        <f t="shared" ref="H56" si="158">+G56+1</f>
        <v>6</v>
      </c>
      <c r="I56" s="1">
        <f t="shared" ref="I56" si="159">+H56+1</f>
        <v>7</v>
      </c>
      <c r="J56" s="1">
        <f t="shared" ref="J56" si="160">+I56+1</f>
        <v>8</v>
      </c>
      <c r="K56" s="1">
        <f t="shared" ref="K56" si="161">+J56+1</f>
        <v>9</v>
      </c>
      <c r="L56" s="1">
        <f t="shared" ref="L56" si="162">+K56+1</f>
        <v>10</v>
      </c>
      <c r="M56" s="1">
        <f t="shared" ref="M56" si="163">+L56+1</f>
        <v>11</v>
      </c>
      <c r="N56" s="1">
        <f t="shared" ref="N56" si="164">+M56+1</f>
        <v>12</v>
      </c>
      <c r="O56" s="1">
        <f t="shared" ref="O56" si="165">+N56+1</f>
        <v>13</v>
      </c>
      <c r="P56" s="1">
        <f t="shared" ref="P56" si="166">+O56+1</f>
        <v>14</v>
      </c>
      <c r="Q56" s="1">
        <f t="shared" ref="Q56" si="167">+P56+1</f>
        <v>15</v>
      </c>
      <c r="R56" s="1">
        <f t="shared" ref="R56" si="168">+Q56+1</f>
        <v>16</v>
      </c>
      <c r="S56" s="1">
        <f t="shared" ref="S56" si="169">+R56+1</f>
        <v>17</v>
      </c>
      <c r="T56" s="1">
        <f t="shared" ref="T56" si="170">+S56+1</f>
        <v>18</v>
      </c>
      <c r="U56" s="1">
        <f t="shared" ref="U56" si="171">+T56+1</f>
        <v>19</v>
      </c>
      <c r="V56" s="1">
        <f t="shared" ref="V56" si="172">+U56+1</f>
        <v>20</v>
      </c>
      <c r="W56" s="1">
        <f t="shared" ref="W56" si="173">+V56+1</f>
        <v>21</v>
      </c>
      <c r="X56" s="1">
        <f t="shared" ref="X56" si="174">+W56+1</f>
        <v>22</v>
      </c>
      <c r="Y56" s="1">
        <f t="shared" ref="Y56" si="175">+X56+1</f>
        <v>23</v>
      </c>
      <c r="Z56" s="1">
        <f t="shared" ref="Z56" si="176">+Y56+1</f>
        <v>24</v>
      </c>
      <c r="AA56" s="1">
        <f t="shared" ref="AA56" si="177">+Z56+1</f>
        <v>25</v>
      </c>
      <c r="AB56" s="1">
        <f t="shared" ref="AB56" si="178">+AA56+1</f>
        <v>26</v>
      </c>
      <c r="AC56" s="1">
        <f t="shared" ref="AC56" si="179">+AB56+1</f>
        <v>27</v>
      </c>
      <c r="AD56" s="1">
        <f t="shared" ref="AD56" si="180">+AC56+1</f>
        <v>28</v>
      </c>
      <c r="AE56" s="1">
        <f t="shared" ref="AE56" si="181">+AD56+1</f>
        <v>29</v>
      </c>
      <c r="AF56" s="1">
        <f t="shared" ref="AF56" si="182">+AE56+1</f>
        <v>30</v>
      </c>
    </row>
    <row r="57" spans="1:36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183">1/((1+$B$3)^((D58-$B$10)/365))</f>
        <v>0.89153802637356161</v>
      </c>
      <c r="E57" s="24">
        <f t="shared" si="183"/>
        <v>0.84186782471535571</v>
      </c>
      <c r="F57" s="24">
        <f t="shared" si="183"/>
        <v>0.79496489585963725</v>
      </c>
      <c r="G57" s="24">
        <f t="shared" si="183"/>
        <v>0.75055717891413165</v>
      </c>
      <c r="H57" s="24">
        <f t="shared" si="183"/>
        <v>0.70874143429096481</v>
      </c>
      <c r="I57" s="24">
        <f t="shared" si="183"/>
        <v>0.66925536760242199</v>
      </c>
      <c r="J57" s="24">
        <f t="shared" si="183"/>
        <v>0.63196918564912374</v>
      </c>
      <c r="K57" s="24">
        <f t="shared" si="183"/>
        <v>0.59666660957217577</v>
      </c>
      <c r="L57" s="24">
        <f t="shared" si="183"/>
        <v>0.56342456050252676</v>
      </c>
      <c r="M57" s="24">
        <f t="shared" si="183"/>
        <v>0.5320345236095626</v>
      </c>
      <c r="N57" s="24">
        <f t="shared" si="183"/>
        <v>0.50239331785605534</v>
      </c>
      <c r="O57" s="24">
        <f t="shared" si="183"/>
        <v>0.47432900914146753</v>
      </c>
      <c r="P57" s="24">
        <f t="shared" si="183"/>
        <v>0.44790274706465294</v>
      </c>
      <c r="Q57" s="24">
        <f t="shared" si="183"/>
        <v>0.42294876965500755</v>
      </c>
      <c r="R57" s="24">
        <f t="shared" si="183"/>
        <v>0.39938505161001664</v>
      </c>
      <c r="S57" s="24">
        <f t="shared" si="183"/>
        <v>0.37707491135535165</v>
      </c>
      <c r="T57" s="24">
        <f t="shared" si="183"/>
        <v>0.35606696067549731</v>
      </c>
      <c r="U57" s="24">
        <f t="shared" si="183"/>
        <v>0.33622942462275479</v>
      </c>
      <c r="V57" s="24">
        <f t="shared" si="183"/>
        <v>0.31749709596105269</v>
      </c>
      <c r="W57" s="24">
        <f t="shared" si="183"/>
        <v>0.29976131763688901</v>
      </c>
      <c r="X57" s="24">
        <f t="shared" si="183"/>
        <v>0.28306073431245427</v>
      </c>
      <c r="Y57" s="24">
        <f t="shared" si="183"/>
        <v>0.26729058953017398</v>
      </c>
      <c r="Z57" s="24">
        <f t="shared" si="183"/>
        <v>0.25239904582641548</v>
      </c>
      <c r="AA57" s="24">
        <f t="shared" si="183"/>
        <v>0.23829972465795707</v>
      </c>
      <c r="AB57" s="24">
        <f t="shared" si="183"/>
        <v>0.22502334717465258</v>
      </c>
      <c r="AC57" s="24">
        <f t="shared" si="183"/>
        <v>0.21248663567011578</v>
      </c>
      <c r="AD57" s="24">
        <f t="shared" si="183"/>
        <v>0.20064838118046815</v>
      </c>
      <c r="AE57" s="24">
        <f t="shared" si="183"/>
        <v>0.18943991579609307</v>
      </c>
      <c r="AF57" s="24">
        <f t="shared" si="183"/>
        <v>0.17888566175268469</v>
      </c>
    </row>
    <row r="58" spans="1:36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" si="184">EDATE(C58,12)</f>
        <v>44378</v>
      </c>
      <c r="E58" s="26">
        <f t="shared" ref="E58" si="185">EDATE(D58,12)</f>
        <v>44743</v>
      </c>
      <c r="F58" s="26">
        <f t="shared" ref="F58" si="186">EDATE(E58,12)</f>
        <v>45108</v>
      </c>
      <c r="G58" s="26">
        <f t="shared" ref="G58" si="187">EDATE(F58,12)</f>
        <v>45474</v>
      </c>
      <c r="H58" s="26">
        <f t="shared" ref="H58" si="188">EDATE(G58,12)</f>
        <v>45839</v>
      </c>
      <c r="I58" s="26">
        <f t="shared" ref="I58" si="189">EDATE(H58,12)</f>
        <v>46204</v>
      </c>
      <c r="J58" s="26">
        <f t="shared" ref="J58" si="190">EDATE(I58,12)</f>
        <v>46569</v>
      </c>
      <c r="K58" s="26">
        <f t="shared" ref="K58" si="191">EDATE(J58,12)</f>
        <v>46935</v>
      </c>
      <c r="L58" s="26">
        <f t="shared" ref="L58" si="192">EDATE(K58,12)</f>
        <v>47300</v>
      </c>
      <c r="M58" s="26">
        <f t="shared" ref="M58" si="193">EDATE(L58,12)</f>
        <v>47665</v>
      </c>
      <c r="N58" s="26">
        <f t="shared" ref="N58" si="194">EDATE(M58,12)</f>
        <v>48030</v>
      </c>
      <c r="O58" s="26">
        <f t="shared" ref="O58" si="195">EDATE(N58,12)</f>
        <v>48396</v>
      </c>
      <c r="P58" s="26">
        <f t="shared" ref="P58" si="196">EDATE(O58,12)</f>
        <v>48761</v>
      </c>
      <c r="Q58" s="26">
        <f t="shared" ref="Q58" si="197">EDATE(P58,12)</f>
        <v>49126</v>
      </c>
      <c r="R58" s="26">
        <f t="shared" ref="R58" si="198">EDATE(Q58,12)</f>
        <v>49491</v>
      </c>
      <c r="S58" s="26">
        <f t="shared" ref="S58" si="199">EDATE(R58,12)</f>
        <v>49857</v>
      </c>
      <c r="T58" s="26">
        <f t="shared" ref="T58" si="200">EDATE(S58,12)</f>
        <v>50222</v>
      </c>
      <c r="U58" s="26">
        <f t="shared" ref="U58" si="201">EDATE(T58,12)</f>
        <v>50587</v>
      </c>
      <c r="V58" s="26">
        <f t="shared" ref="V58" si="202">EDATE(U58,12)</f>
        <v>50952</v>
      </c>
      <c r="W58" s="26">
        <f t="shared" ref="W58" si="203">EDATE(V58,12)</f>
        <v>51318</v>
      </c>
      <c r="X58" s="26">
        <f t="shared" ref="X58" si="204">EDATE(W58,12)</f>
        <v>51683</v>
      </c>
      <c r="Y58" s="26">
        <f t="shared" ref="Y58" si="205">EDATE(X58,12)</f>
        <v>52048</v>
      </c>
      <c r="Z58" s="26">
        <f t="shared" ref="Z58" si="206">EDATE(Y58,12)</f>
        <v>52413</v>
      </c>
      <c r="AA58" s="26">
        <f t="shared" ref="AA58" si="207">EDATE(Z58,12)</f>
        <v>52779</v>
      </c>
      <c r="AB58" s="26">
        <f t="shared" ref="AB58" si="208">EDATE(AA58,12)</f>
        <v>53144</v>
      </c>
      <c r="AC58" s="26">
        <f t="shared" ref="AC58" si="209">EDATE(AB58,12)</f>
        <v>53509</v>
      </c>
      <c r="AD58" s="26">
        <f t="shared" ref="AD58" si="210">EDATE(AC58,12)</f>
        <v>53874</v>
      </c>
      <c r="AE58" s="26">
        <f t="shared" ref="AE58" si="211">EDATE(AD58,12)</f>
        <v>54240</v>
      </c>
      <c r="AF58" s="26">
        <f t="shared" ref="AF58" si="212">EDATE(AE58,12)</f>
        <v>54605</v>
      </c>
    </row>
    <row r="59" spans="1:36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6" s="82" customFormat="1" x14ac:dyDescent="0.25">
      <c r="A60" s="82" t="s">
        <v>81</v>
      </c>
      <c r="B60" s="82">
        <v>0</v>
      </c>
      <c r="C60" s="83">
        <f>+'Market benefits'!I478</f>
        <v>3.6260631792054627</v>
      </c>
      <c r="D60" s="83">
        <f>+'Market benefits'!J478</f>
        <v>-2.4679499766794639</v>
      </c>
      <c r="E60" s="83">
        <f>+'Market benefits'!K478</f>
        <v>-11.43393041305627</v>
      </c>
      <c r="F60" s="83">
        <f>+'Market benefits'!L478</f>
        <v>4.5475808449007955</v>
      </c>
      <c r="G60" s="83">
        <f>+'Market benefits'!M478</f>
        <v>15.570920215476225</v>
      </c>
      <c r="H60" s="83">
        <f>+'Market benefits'!N478</f>
        <v>-1.7583136436592965</v>
      </c>
      <c r="I60" s="83">
        <f>+'Market benefits'!O478</f>
        <v>-32.148738121915351</v>
      </c>
      <c r="J60" s="83">
        <f>+'Market benefits'!P478</f>
        <v>-13.318897403376935</v>
      </c>
      <c r="K60" s="83">
        <f>+'Market benefits'!Q478</f>
        <v>196.46299547210131</v>
      </c>
      <c r="L60" s="83">
        <f>+'Market benefits'!R478</f>
        <v>139.04101703615075</v>
      </c>
      <c r="M60" s="83">
        <f>+'Market benefits'!S478</f>
        <v>161.01658163911324</v>
      </c>
      <c r="N60" s="83">
        <f>+'Market benefits'!T478</f>
        <v>194.5186680571552</v>
      </c>
      <c r="O60" s="83">
        <f>+'Market benefits'!U478</f>
        <v>223.44137396191888</v>
      </c>
      <c r="P60" s="83">
        <f>+'Market benefits'!V478</f>
        <v>224.77381236586629</v>
      </c>
      <c r="Q60" s="83">
        <f>+'Market benefits'!W478</f>
        <v>150.85520949643058</v>
      </c>
      <c r="R60" s="83">
        <f>+'Market benefits'!X478</f>
        <v>311.04130422055351</v>
      </c>
      <c r="S60" s="83">
        <f>+'Market benefits'!Y478</f>
        <v>247.53734164093765</v>
      </c>
      <c r="T60" s="83">
        <f>+'Market benefits'!Z478</f>
        <v>273.67727904690423</v>
      </c>
      <c r="U60" s="83">
        <f>+'Market benefits'!AA478</f>
        <v>246.40382533287914</v>
      </c>
      <c r="V60" s="83">
        <f>+'Market benefits'!AB478</f>
        <v>348.22741557300259</v>
      </c>
      <c r="W60" s="83">
        <f>+'Market benefits'!AC478</f>
        <v>420.46810543533849</v>
      </c>
      <c r="X60" s="83">
        <f>+'Market benefits'!AD478</f>
        <v>384.28513947307499</v>
      </c>
      <c r="Y60" s="83">
        <f>+'Market benefits'!AE478</f>
        <v>324.66851096851485</v>
      </c>
      <c r="Z60" s="83">
        <f>+'Market benefits'!AF478</f>
        <v>365.80951557009263</v>
      </c>
      <c r="AA60" s="83">
        <f>+'Market benefits'!AG478</f>
        <v>350.98560861239855</v>
      </c>
      <c r="AB60" s="83">
        <f>+'Market benefits'!AH478</f>
        <v>315.98387876128737</v>
      </c>
      <c r="AC60" s="83">
        <f>+'Market benefits'!AI478</f>
        <v>318.45265597850874</v>
      </c>
      <c r="AD60" s="83">
        <f>+'Market benefits'!AJ478</f>
        <v>307.25559242461355</v>
      </c>
      <c r="AE60" s="83">
        <f>+'Market benefits'!AK478</f>
        <v>392.04522559268469</v>
      </c>
      <c r="AF60" s="83">
        <f>+'Market benefits'!AL478</f>
        <v>440.37477774118662</v>
      </c>
    </row>
    <row r="61" spans="1:36" s="85" customFormat="1" x14ac:dyDescent="0.25">
      <c r="A61" s="84" t="s">
        <v>82</v>
      </c>
      <c r="B61" s="131">
        <f t="shared" ref="B61:AF61" si="213">+B60/((1+$B$3)^(($H$10-$B$10)/(365)))</f>
        <v>0</v>
      </c>
      <c r="C61" s="130">
        <f t="shared" si="213"/>
        <v>2.5699412184597357</v>
      </c>
      <c r="D61" s="130">
        <f t="shared" si="213"/>
        <v>-1.7491384062301565</v>
      </c>
      <c r="E61" s="130">
        <f t="shared" si="213"/>
        <v>-8.1037002405325858</v>
      </c>
      <c r="F61" s="130">
        <f t="shared" si="213"/>
        <v>3.2230589705691077</v>
      </c>
      <c r="G61" s="130">
        <f t="shared" si="213"/>
        <v>11.0357563267468</v>
      </c>
      <c r="H61" s="130">
        <f t="shared" si="213"/>
        <v>-1.2461897337404624</v>
      </c>
      <c r="I61" s="130">
        <f t="shared" si="213"/>
        <v>-22.785142767170907</v>
      </c>
      <c r="J61" s="130">
        <f t="shared" si="213"/>
        <v>-9.4396544488435765</v>
      </c>
      <c r="K61" s="130">
        <f t="shared" si="213"/>
        <v>139.24146519599643</v>
      </c>
      <c r="L61" s="130">
        <f t="shared" si="213"/>
        <v>98.544129839475957</v>
      </c>
      <c r="M61" s="130">
        <f t="shared" si="213"/>
        <v>114.11912301553336</v>
      </c>
      <c r="N61" s="130">
        <f t="shared" si="213"/>
        <v>137.86343979519626</v>
      </c>
      <c r="O61" s="130">
        <f t="shared" si="213"/>
        <v>158.36215986171425</v>
      </c>
      <c r="P61" s="130">
        <f t="shared" si="213"/>
        <v>159.30651416723228</v>
      </c>
      <c r="Q61" s="130">
        <f t="shared" si="213"/>
        <v>106.91733754876418</v>
      </c>
      <c r="R61" s="130">
        <f t="shared" si="213"/>
        <v>220.44786007700745</v>
      </c>
      <c r="S61" s="130">
        <f t="shared" si="213"/>
        <v>175.43997055517073</v>
      </c>
      <c r="T61" s="130">
        <f t="shared" si="213"/>
        <v>193.96642728455151</v>
      </c>
      <c r="U61" s="130">
        <f t="shared" si="213"/>
        <v>174.63660058120513</v>
      </c>
      <c r="V61" s="130">
        <f t="shared" si="213"/>
        <v>246.80319797264573</v>
      </c>
      <c r="W61" s="130">
        <f t="shared" si="213"/>
        <v>298.00316811984641</v>
      </c>
      <c r="X61" s="130">
        <f t="shared" si="213"/>
        <v>272.35880092685062</v>
      </c>
      <c r="Y61" s="130">
        <f t="shared" si="213"/>
        <v>230.10602613293707</v>
      </c>
      <c r="Z61" s="130">
        <f t="shared" si="213"/>
        <v>259.26436074243048</v>
      </c>
      <c r="AA61" s="130">
        <f t="shared" si="213"/>
        <v>248.75804366343857</v>
      </c>
      <c r="AB61" s="130">
        <f t="shared" si="213"/>
        <v>223.95086744609716</v>
      </c>
      <c r="AC61" s="130">
        <f t="shared" si="213"/>
        <v>225.70059215197548</v>
      </c>
      <c r="AD61" s="130">
        <f t="shared" si="213"/>
        <v>217.76476926894071</v>
      </c>
      <c r="AE61" s="130">
        <f t="shared" si="213"/>
        <v>277.85869549348422</v>
      </c>
      <c r="AF61" s="130">
        <f t="shared" si="213"/>
        <v>312.11185160185346</v>
      </c>
    </row>
    <row r="62" spans="1:36" x14ac:dyDescent="0.25">
      <c r="A62" s="78" t="s">
        <v>85</v>
      </c>
      <c r="B62" s="132">
        <f t="shared" ref="B62" si="214">+B61/B57</f>
        <v>0</v>
      </c>
      <c r="C62" s="79">
        <f>+C61/C57</f>
        <v>2.7219952196766153</v>
      </c>
      <c r="D62" s="79">
        <f t="shared" ref="D62:AF62" si="215">+D61/D57</f>
        <v>-1.961933596197784</v>
      </c>
      <c r="E62" s="79">
        <f t="shared" si="215"/>
        <v>-9.625858124786431</v>
      </c>
      <c r="F62" s="79">
        <f t="shared" si="215"/>
        <v>4.0543412512370685</v>
      </c>
      <c r="G62" s="79">
        <f t="shared" si="215"/>
        <v>14.703418522640442</v>
      </c>
      <c r="H62" s="79">
        <f t="shared" si="215"/>
        <v>-1.7583136436592968</v>
      </c>
      <c r="I62" s="79">
        <f t="shared" si="215"/>
        <v>-34.04551367110836</v>
      </c>
      <c r="J62" s="79">
        <f t="shared" si="215"/>
        <v>-14.936890378836567</v>
      </c>
      <c r="K62" s="79">
        <f t="shared" si="215"/>
        <v>233.36560645791104</v>
      </c>
      <c r="L62" s="79">
        <f t="shared" si="215"/>
        <v>174.90208405466561</v>
      </c>
      <c r="M62" s="79">
        <f t="shared" si="215"/>
        <v>214.49571024319562</v>
      </c>
      <c r="N62" s="79">
        <f t="shared" si="215"/>
        <v>274.41336278819017</v>
      </c>
      <c r="O62" s="79">
        <f t="shared" si="215"/>
        <v>333.86564348731008</v>
      </c>
      <c r="P62" s="79">
        <f t="shared" si="215"/>
        <v>355.67210786549839</v>
      </c>
      <c r="Q62" s="79">
        <f t="shared" si="215"/>
        <v>252.79027915360746</v>
      </c>
      <c r="R62" s="79">
        <f t="shared" si="215"/>
        <v>551.96823012861751</v>
      </c>
      <c r="S62" s="79">
        <f t="shared" si="215"/>
        <v>465.2655620194202</v>
      </c>
      <c r="T62" s="79">
        <f t="shared" si="215"/>
        <v>544.74705239872958</v>
      </c>
      <c r="U62" s="79">
        <f t="shared" si="215"/>
        <v>519.39713716949439</v>
      </c>
      <c r="V62" s="79">
        <f t="shared" si="215"/>
        <v>777.34001700261547</v>
      </c>
      <c r="W62" s="79">
        <f t="shared" si="215"/>
        <v>994.13483523857371</v>
      </c>
      <c r="X62" s="79">
        <f t="shared" si="215"/>
        <v>962.19209488169281</v>
      </c>
      <c r="Y62" s="79">
        <f t="shared" si="215"/>
        <v>860.88337991024105</v>
      </c>
      <c r="Z62" s="79">
        <f t="shared" si="215"/>
        <v>1027.200241163893</v>
      </c>
      <c r="AA62" s="79">
        <f t="shared" si="215"/>
        <v>1043.8872475429539</v>
      </c>
      <c r="AB62" s="79">
        <f t="shared" si="215"/>
        <v>995.23391798219495</v>
      </c>
      <c r="AC62" s="79">
        <f t="shared" si="215"/>
        <v>1062.1872356357239</v>
      </c>
      <c r="AD62" s="79">
        <f t="shared" si="215"/>
        <v>1085.3053884002068</v>
      </c>
      <c r="AE62" s="79">
        <f t="shared" si="215"/>
        <v>1466.7378536662898</v>
      </c>
      <c r="AF62" s="79">
        <f t="shared" si="215"/>
        <v>1744.7561114951648</v>
      </c>
    </row>
    <row r="63" spans="1:36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6" x14ac:dyDescent="0.25">
      <c r="A64" s="76" t="s">
        <v>80</v>
      </c>
      <c r="B64" s="76">
        <f>+B63+B62</f>
        <v>0</v>
      </c>
      <c r="C64" s="77">
        <f t="shared" ref="C64:AF64" si="216">+C63+C62</f>
        <v>2.7219952196766153</v>
      </c>
      <c r="D64" s="77">
        <f t="shared" si="216"/>
        <v>-1.961933596197784</v>
      </c>
      <c r="E64" s="77">
        <f t="shared" si="216"/>
        <v>-9.625858124786431</v>
      </c>
      <c r="F64" s="77">
        <f t="shared" si="216"/>
        <v>4.0543412512370685</v>
      </c>
      <c r="G64" s="77">
        <f t="shared" si="216"/>
        <v>14.703418522640442</v>
      </c>
      <c r="H64" s="77">
        <f t="shared" si="216"/>
        <v>-1.7583136436592968</v>
      </c>
      <c r="I64" s="77">
        <f t="shared" si="216"/>
        <v>-34.04551367110836</v>
      </c>
      <c r="J64" s="77">
        <f t="shared" si="216"/>
        <v>-14.936890378836567</v>
      </c>
      <c r="K64" s="77">
        <f t="shared" si="216"/>
        <v>249.24172910902396</v>
      </c>
      <c r="L64" s="77">
        <f t="shared" si="216"/>
        <v>190.86386318598852</v>
      </c>
      <c r="M64" s="77">
        <f t="shared" si="216"/>
        <v>230.54400241953064</v>
      </c>
      <c r="N64" s="77">
        <f t="shared" si="216"/>
        <v>290.54903313998739</v>
      </c>
      <c r="O64" s="77">
        <f t="shared" si="216"/>
        <v>350.08956579632417</v>
      </c>
      <c r="P64" s="77">
        <f t="shared" si="216"/>
        <v>371.98516465130149</v>
      </c>
      <c r="Q64" s="77">
        <f t="shared" si="216"/>
        <v>269.19336176096743</v>
      </c>
      <c r="R64" s="77">
        <f t="shared" si="216"/>
        <v>568.46223881574997</v>
      </c>
      <c r="S64" s="77">
        <f t="shared" si="216"/>
        <v>481.85140604712285</v>
      </c>
      <c r="T64" s="77">
        <f t="shared" si="216"/>
        <v>561.42565012040814</v>
      </c>
      <c r="U64" s="77">
        <f t="shared" si="216"/>
        <v>536.16941612208859</v>
      </c>
      <c r="V64" s="77">
        <f t="shared" si="216"/>
        <v>794.20691399843452</v>
      </c>
      <c r="W64" s="77">
        <f t="shared" si="216"/>
        <v>1011.0972964580498</v>
      </c>
      <c r="X64" s="77">
        <f t="shared" si="216"/>
        <v>979.25107596706255</v>
      </c>
      <c r="Y64" s="77">
        <f t="shared" si="216"/>
        <v>878.03984606016331</v>
      </c>
      <c r="Z64" s="77">
        <f t="shared" si="216"/>
        <v>1044.4551672290133</v>
      </c>
      <c r="AA64" s="77">
        <f t="shared" si="216"/>
        <v>1061.2416181224244</v>
      </c>
      <c r="AB64" s="77">
        <f t="shared" si="216"/>
        <v>1012.688727521159</v>
      </c>
      <c r="AC64" s="77">
        <f t="shared" si="216"/>
        <v>1079.7434885237765</v>
      </c>
      <c r="AD64" s="77">
        <f t="shared" si="216"/>
        <v>1102.9640990708385</v>
      </c>
      <c r="AE64" s="77">
        <f t="shared" si="216"/>
        <v>1484.5000466973268</v>
      </c>
      <c r="AF64" s="77">
        <f t="shared" si="216"/>
        <v>1762.6228217102112</v>
      </c>
    </row>
    <row r="65" spans="1:36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7">
        <f>+'Project costs'!C6</f>
        <v>96.659637315103978</v>
      </c>
      <c r="L65" s="87">
        <f>+K65</f>
        <v>96.659637315103978</v>
      </c>
      <c r="M65" s="87">
        <f>+'Project costs'!D6</f>
        <v>193.31927463020796</v>
      </c>
      <c r="N65" s="87">
        <f>+M65</f>
        <v>193.31927463020796</v>
      </c>
      <c r="O65" s="87">
        <f t="shared" ref="O65" si="217">+N65</f>
        <v>193.31927463020796</v>
      </c>
      <c r="P65" s="87">
        <f t="shared" ref="P65" si="218">+O65</f>
        <v>193.31927463020796</v>
      </c>
      <c r="Q65" s="87">
        <f t="shared" ref="Q65" si="219">+P65</f>
        <v>193.31927463020796</v>
      </c>
      <c r="R65" s="87">
        <f t="shared" ref="R65" si="220">+Q65</f>
        <v>193.31927463020796</v>
      </c>
      <c r="S65" s="87">
        <f t="shared" ref="S65" si="221">+R65</f>
        <v>193.31927463020796</v>
      </c>
      <c r="T65" s="87">
        <f t="shared" ref="T65" si="222">+S65</f>
        <v>193.31927463020796</v>
      </c>
      <c r="U65" s="87">
        <f t="shared" ref="U65" si="223">+T65</f>
        <v>193.31927463020796</v>
      </c>
      <c r="V65" s="87">
        <f t="shared" ref="V65" si="224">+U65</f>
        <v>193.31927463020796</v>
      </c>
      <c r="W65" s="87">
        <f t="shared" ref="W65" si="225">+V65</f>
        <v>193.31927463020796</v>
      </c>
      <c r="X65" s="87">
        <f t="shared" ref="X65" si="226">+W65</f>
        <v>193.31927463020796</v>
      </c>
      <c r="Y65" s="87">
        <f t="shared" ref="Y65" si="227">+X65</f>
        <v>193.31927463020796</v>
      </c>
      <c r="Z65" s="87">
        <f t="shared" ref="Z65" si="228">+Y65</f>
        <v>193.31927463020796</v>
      </c>
      <c r="AA65" s="87">
        <f t="shared" ref="AA65" si="229">+Z65</f>
        <v>193.31927463020796</v>
      </c>
      <c r="AB65" s="87">
        <f t="shared" ref="AB65" si="230">+AA65</f>
        <v>193.31927463020796</v>
      </c>
      <c r="AC65" s="87">
        <f t="shared" ref="AC65" si="231">+AB65</f>
        <v>193.31927463020796</v>
      </c>
      <c r="AD65" s="87">
        <f t="shared" ref="AD65" si="232">+AC65</f>
        <v>193.31927463020796</v>
      </c>
      <c r="AE65" s="87">
        <f t="shared" ref="AE65" si="233">+AD65</f>
        <v>193.31927463020796</v>
      </c>
      <c r="AF65" s="87">
        <f t="shared" ref="AF65" si="234">+AE65</f>
        <v>193.31927463020796</v>
      </c>
      <c r="AG65" s="27"/>
      <c r="AH65" s="27"/>
      <c r="AI65" s="27"/>
      <c r="AJ65" s="27"/>
    </row>
    <row r="66" spans="1:36" x14ac:dyDescent="0.25">
      <c r="A66" t="s">
        <v>121</v>
      </c>
      <c r="B66" s="64">
        <f>XNPV($B$3,B64:AF64,$B$10:$AF$10)</f>
        <v>4592.6078484307291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35"/>
    </row>
    <row r="67" spans="1:36" x14ac:dyDescent="0.25">
      <c r="A67" t="s">
        <v>122</v>
      </c>
      <c r="B67" s="64">
        <f>+XNPV($B$3,B65:AF65,$B$10:$AF$10)</f>
        <v>1371.2528104594849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35"/>
    </row>
    <row r="68" spans="1:36" ht="15.75" thickBot="1" x14ac:dyDescent="0.3">
      <c r="A68" s="1" t="s">
        <v>123</v>
      </c>
      <c r="B68" s="105">
        <f>+B66-B67</f>
        <v>3221.3550379712442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35"/>
    </row>
    <row r="69" spans="1:36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5"/>
    </row>
    <row r="70" spans="1:36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</row>
  </sheetData>
  <pageMargins left="0.7" right="0.7" top="0.75" bottom="0.75" header="0.3" footer="0.3"/>
  <ignoredErrors>
    <ignoredError sqref="M17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DACAC-ACAF-4D46-9EA1-6DE488C14319}">
  <dimension ref="A1:AJ70"/>
  <sheetViews>
    <sheetView workbookViewId="0"/>
  </sheetViews>
  <sheetFormatPr defaultColWidth="0" defaultRowHeight="15" zeroHeight="1" x14ac:dyDescent="0.25"/>
  <cols>
    <col min="1" max="1" width="30.42578125" customWidth="1"/>
    <col min="2" max="33" width="9.140625" customWidth="1"/>
    <col min="34" max="36" width="0" hidden="1" customWidth="1"/>
    <col min="37" max="16384" width="9.140625" hidden="1"/>
  </cols>
  <sheetData>
    <row r="1" spans="1:33" ht="21" x14ac:dyDescent="0.35">
      <c r="A1" s="201" t="s">
        <v>130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35"/>
    </row>
    <row r="2" spans="1:33" x14ac:dyDescent="0.25">
      <c r="A2" s="135" t="str">
        <f>+Overview!B12</f>
        <v>Option 7:  750 MW in 2028 and 750 MW in 2032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x14ac:dyDescent="0.25">
      <c r="A4" s="135" t="s">
        <v>83</v>
      </c>
      <c r="B4" s="16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</row>
    <row r="5" spans="1:33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5.75" thickTop="1" x14ac:dyDescent="0.25">
      <c r="A6" s="115" t="str">
        <f>+A2</f>
        <v>Option 7:  750 MW in 2028 and 750 MW in 2032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s="82" customFormat="1" x14ac:dyDescent="0.25">
      <c r="A12" s="82" t="s">
        <v>81</v>
      </c>
      <c r="B12" s="82">
        <v>0</v>
      </c>
      <c r="C12" s="83">
        <f>+'Market benefits'!I500</f>
        <v>13.491699973617779</v>
      </c>
      <c r="D12" s="83">
        <f>+'Market benefits'!J500</f>
        <v>1.5879874279075097</v>
      </c>
      <c r="E12" s="83">
        <f>+'Market benefits'!K500</f>
        <v>1.8592141031197698</v>
      </c>
      <c r="F12" s="83">
        <f>+'Market benefits'!L500</f>
        <v>4.1575596592162842</v>
      </c>
      <c r="G12" s="83">
        <f>+'Market benefits'!M500</f>
        <v>8.2457316230249045E-2</v>
      </c>
      <c r="H12" s="83">
        <f>+'Market benefits'!N500</f>
        <v>-19.95592222912147</v>
      </c>
      <c r="I12" s="83">
        <f>+'Market benefits'!O500</f>
        <v>-49.375145627413218</v>
      </c>
      <c r="J12" s="83">
        <f>+'Market benefits'!P500</f>
        <v>-19.438191457761281</v>
      </c>
      <c r="K12" s="83">
        <f>+'Market benefits'!Q500</f>
        <v>9.705532046282471</v>
      </c>
      <c r="L12" s="83">
        <f>+'Market benefits'!R500</f>
        <v>122.69775434477094</v>
      </c>
      <c r="M12" s="83">
        <f>+'Market benefits'!S500</f>
        <v>49.054777248572115</v>
      </c>
      <c r="N12" s="83">
        <f>+'Market benefits'!T500</f>
        <v>107.8932776692992</v>
      </c>
      <c r="O12" s="83">
        <f>+'Market benefits'!U500</f>
        <v>89.820359842685562</v>
      </c>
      <c r="P12" s="83">
        <f>+'Market benefits'!V500</f>
        <v>151.70211972620598</v>
      </c>
      <c r="Q12" s="83">
        <f>+'Market benefits'!W500</f>
        <v>159.61824726830503</v>
      </c>
      <c r="R12" s="83">
        <f>+'Market benefits'!X500</f>
        <v>220.88066853557896</v>
      </c>
      <c r="S12" s="83">
        <f>+'Market benefits'!Y500</f>
        <v>214.28649854053012</v>
      </c>
      <c r="T12" s="83">
        <f>+'Market benefits'!Z500</f>
        <v>155.31549001317472</v>
      </c>
      <c r="U12" s="83">
        <f>+'Market benefits'!AA500</f>
        <v>154.8399705186892</v>
      </c>
      <c r="V12" s="83">
        <f>+'Market benefits'!AB500</f>
        <v>122.62709841482383</v>
      </c>
      <c r="W12" s="83">
        <f>+'Market benefits'!AC500</f>
        <v>142.03941433672242</v>
      </c>
      <c r="X12" s="83">
        <f>+'Market benefits'!AD500</f>
        <v>176.66897147750873</v>
      </c>
      <c r="Y12" s="83">
        <f>+'Market benefits'!AE500</f>
        <v>137.8213424645586</v>
      </c>
      <c r="Z12" s="83">
        <f>+'Market benefits'!AF500</f>
        <v>163.48560529036951</v>
      </c>
      <c r="AA12" s="83">
        <f>+'Market benefits'!AG500</f>
        <v>137.97602500573802</v>
      </c>
      <c r="AB12" s="83">
        <f>+'Market benefits'!AH500</f>
        <v>117.41898383656084</v>
      </c>
      <c r="AC12" s="83">
        <f>+'Market benefits'!AI500</f>
        <v>141.53655155138378</v>
      </c>
      <c r="AD12" s="83">
        <f>+'Market benefits'!AJ500</f>
        <v>79.050247930587247</v>
      </c>
      <c r="AE12" s="83">
        <f>+'Market benefits'!AK500</f>
        <v>100.92752632708616</v>
      </c>
      <c r="AF12" s="83">
        <f>+'Market benefits'!AL500</f>
        <v>126.61645560816338</v>
      </c>
    </row>
    <row r="13" spans="1:33" s="85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9.5621267903252374</v>
      </c>
      <c r="D13" s="130">
        <f t="shared" si="3"/>
        <v>1.1254724872911885</v>
      </c>
      <c r="E13" s="130">
        <f t="shared" si="3"/>
        <v>1.3177020700990953</v>
      </c>
      <c r="F13" s="130">
        <f t="shared" si="3"/>
        <v>2.9466347960232042</v>
      </c>
      <c r="G13" s="130">
        <f t="shared" si="3"/>
        <v>5.8440916572810364E-2</v>
      </c>
      <c r="H13" s="130">
        <f t="shared" si="3"/>
        <v>-14.143588943266499</v>
      </c>
      <c r="I13" s="130">
        <f t="shared" si="3"/>
        <v>-34.994211530298109</v>
      </c>
      <c r="J13" s="130">
        <f t="shared" si="3"/>
        <v>-13.776651693796111</v>
      </c>
      <c r="K13" s="130">
        <f t="shared" si="3"/>
        <v>6.8787127030391613</v>
      </c>
      <c r="L13" s="130">
        <f t="shared" si="3"/>
        <v>86.960982398593416</v>
      </c>
      <c r="M13" s="130">
        <f t="shared" si="3"/>
        <v>34.767153185976788</v>
      </c>
      <c r="N13" s="130">
        <f t="shared" si="3"/>
        <v>76.46843636569244</v>
      </c>
      <c r="O13" s="130">
        <f t="shared" si="3"/>
        <v>63.659410663435544</v>
      </c>
      <c r="P13" s="130">
        <f t="shared" si="3"/>
        <v>107.5175779197309</v>
      </c>
      <c r="Q13" s="130">
        <f t="shared" si="3"/>
        <v>113.12806550794839</v>
      </c>
      <c r="R13" s="130">
        <f t="shared" si="3"/>
        <v>156.54728182505343</v>
      </c>
      <c r="S13" s="130">
        <f t="shared" si="3"/>
        <v>151.87372032480405</v>
      </c>
      <c r="T13" s="130">
        <f t="shared" si="3"/>
        <v>110.07852315954148</v>
      </c>
      <c r="U13" s="130">
        <f t="shared" si="3"/>
        <v>109.7415027909865</v>
      </c>
      <c r="V13" s="130">
        <f t="shared" si="3"/>
        <v>86.910905613461551</v>
      </c>
      <c r="W13" s="130">
        <f t="shared" si="3"/>
        <v>100.66921824285728</v>
      </c>
      <c r="X13" s="130">
        <f t="shared" si="3"/>
        <v>125.2126202396791</v>
      </c>
      <c r="Y13" s="130">
        <f t="shared" si="3"/>
        <v>97.679695934237515</v>
      </c>
      <c r="Z13" s="130">
        <f t="shared" si="3"/>
        <v>115.86902237942303</v>
      </c>
      <c r="AA13" s="130">
        <f t="shared" si="3"/>
        <v>97.789325860332795</v>
      </c>
      <c r="AB13" s="130">
        <f t="shared" si="3"/>
        <v>83.219699017311754</v>
      </c>
      <c r="AC13" s="130">
        <f t="shared" si="3"/>
        <v>100.31281855112482</v>
      </c>
      <c r="AD13" s="130">
        <f t="shared" si="3"/>
        <v>56.02618609938078</v>
      </c>
      <c r="AE13" s="130">
        <f t="shared" si="3"/>
        <v>71.531519768498157</v>
      </c>
      <c r="AF13" s="130">
        <f t="shared" si="3"/>
        <v>89.73832835256799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10.127882780449978</v>
      </c>
      <c r="D14" s="79">
        <f t="shared" ref="D14:AF14" si="5">+D13/D9</f>
        <v>1.2623942602529066</v>
      </c>
      <c r="E14" s="79">
        <f t="shared" si="5"/>
        <v>1.5652125326735513</v>
      </c>
      <c r="F14" s="79">
        <f t="shared" si="5"/>
        <v>3.7066225331080229</v>
      </c>
      <c r="G14" s="79">
        <f t="shared" si="5"/>
        <v>7.7863376987959448E-2</v>
      </c>
      <c r="H14" s="79">
        <f t="shared" si="5"/>
        <v>-19.95592222912147</v>
      </c>
      <c r="I14" s="79">
        <f t="shared" si="5"/>
        <v>-52.288279219430599</v>
      </c>
      <c r="J14" s="79">
        <f t="shared" si="5"/>
        <v>-21.799562394241576</v>
      </c>
      <c r="K14" s="79">
        <f t="shared" si="5"/>
        <v>11.528569879201658</v>
      </c>
      <c r="L14" s="79">
        <f t="shared" si="5"/>
        <v>154.34361313790018</v>
      </c>
      <c r="M14" s="79">
        <f t="shared" si="5"/>
        <v>65.347551038794833</v>
      </c>
      <c r="N14" s="79">
        <f t="shared" si="5"/>
        <v>152.20830701335484</v>
      </c>
      <c r="O14" s="79">
        <f t="shared" si="5"/>
        <v>134.20939777362273</v>
      </c>
      <c r="P14" s="79">
        <f t="shared" si="5"/>
        <v>240.04670349613008</v>
      </c>
      <c r="Q14" s="79">
        <f t="shared" si="5"/>
        <v>267.47462961111137</v>
      </c>
      <c r="R14" s="79">
        <f t="shared" si="5"/>
        <v>391.97080910758655</v>
      </c>
      <c r="S14" s="79">
        <f t="shared" si="5"/>
        <v>402.76803295905245</v>
      </c>
      <c r="T14" s="79">
        <f t="shared" si="5"/>
        <v>309.15118591938631</v>
      </c>
      <c r="U14" s="79">
        <f t="shared" si="5"/>
        <v>326.38875349507288</v>
      </c>
      <c r="V14" s="79">
        <f t="shared" si="5"/>
        <v>273.73763955347454</v>
      </c>
      <c r="W14" s="79">
        <f t="shared" si="5"/>
        <v>335.83125079801425</v>
      </c>
      <c r="X14" s="79">
        <f t="shared" si="5"/>
        <v>442.35248857040051</v>
      </c>
      <c r="Y14" s="79">
        <f t="shared" si="5"/>
        <v>365.44382690738394</v>
      </c>
      <c r="Z14" s="79">
        <f t="shared" si="5"/>
        <v>459.07076233208346</v>
      </c>
      <c r="AA14" s="79">
        <f t="shared" si="5"/>
        <v>410.36273122301952</v>
      </c>
      <c r="AB14" s="79">
        <f t="shared" si="5"/>
        <v>369.82695379035721</v>
      </c>
      <c r="AC14" s="79">
        <f t="shared" si="5"/>
        <v>472.09001278960369</v>
      </c>
      <c r="AD14" s="79">
        <f t="shared" si="5"/>
        <v>279.22570702920063</v>
      </c>
      <c r="AE14" s="79">
        <f t="shared" si="5"/>
        <v>377.59476120910205</v>
      </c>
      <c r="AF14" s="79">
        <f t="shared" si="5"/>
        <v>501.65187904570115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10.127882780449978</v>
      </c>
      <c r="D16" s="77">
        <f t="shared" si="6"/>
        <v>1.2623942602529066</v>
      </c>
      <c r="E16" s="77">
        <f t="shared" si="6"/>
        <v>1.5652125326735513</v>
      </c>
      <c r="F16" s="77">
        <f t="shared" si="6"/>
        <v>3.7066225331080229</v>
      </c>
      <c r="G16" s="77">
        <f t="shared" si="6"/>
        <v>7.7863376987959448E-2</v>
      </c>
      <c r="H16" s="77">
        <f t="shared" si="6"/>
        <v>-19.95592222912147</v>
      </c>
      <c r="I16" s="77">
        <f t="shared" si="6"/>
        <v>-52.288279219430599</v>
      </c>
      <c r="J16" s="77">
        <f t="shared" si="6"/>
        <v>-21.799562394241576</v>
      </c>
      <c r="K16" s="77">
        <f t="shared" si="6"/>
        <v>27.404692530314588</v>
      </c>
      <c r="L16" s="77">
        <f t="shared" si="6"/>
        <v>170.30539226922309</v>
      </c>
      <c r="M16" s="77">
        <f t="shared" si="6"/>
        <v>81.395843215129858</v>
      </c>
      <c r="N16" s="77">
        <f t="shared" si="6"/>
        <v>168.34397736515209</v>
      </c>
      <c r="O16" s="77">
        <f t="shared" si="6"/>
        <v>150.43332008263681</v>
      </c>
      <c r="P16" s="77">
        <f t="shared" si="6"/>
        <v>256.35976028193318</v>
      </c>
      <c r="Q16" s="77">
        <f t="shared" si="6"/>
        <v>283.87771221847134</v>
      </c>
      <c r="R16" s="77">
        <f t="shared" si="6"/>
        <v>408.46481779471901</v>
      </c>
      <c r="S16" s="77">
        <f t="shared" si="6"/>
        <v>419.3538769867551</v>
      </c>
      <c r="T16" s="77">
        <f t="shared" si="6"/>
        <v>325.82978364106486</v>
      </c>
      <c r="U16" s="77">
        <f t="shared" si="6"/>
        <v>343.16103244766708</v>
      </c>
      <c r="V16" s="77">
        <f t="shared" si="6"/>
        <v>290.60453654929353</v>
      </c>
      <c r="W16" s="77">
        <f t="shared" si="6"/>
        <v>352.79371201749029</v>
      </c>
      <c r="X16" s="77">
        <f t="shared" si="6"/>
        <v>459.41146965577019</v>
      </c>
      <c r="Y16" s="77">
        <f t="shared" si="6"/>
        <v>382.6002930573062</v>
      </c>
      <c r="Z16" s="77">
        <f t="shared" si="6"/>
        <v>476.32568839720381</v>
      </c>
      <c r="AA16" s="77">
        <f t="shared" si="6"/>
        <v>427.71710180248994</v>
      </c>
      <c r="AB16" s="77">
        <f t="shared" si="6"/>
        <v>387.28176332932117</v>
      </c>
      <c r="AC16" s="77">
        <f t="shared" si="6"/>
        <v>489.64626567765617</v>
      </c>
      <c r="AD16" s="77">
        <f t="shared" si="6"/>
        <v>296.88441769983251</v>
      </c>
      <c r="AE16" s="77">
        <f t="shared" si="6"/>
        <v>395.35695424013909</v>
      </c>
      <c r="AF16" s="77">
        <f t="shared" si="6"/>
        <v>519.51858926074749</v>
      </c>
    </row>
    <row r="17" spans="1:36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f>+'Project costs'!C6</f>
        <v>96.659637315103978</v>
      </c>
      <c r="L17" s="87">
        <f>+K17</f>
        <v>96.659637315103978</v>
      </c>
      <c r="M17" s="87">
        <f>+L17</f>
        <v>96.659637315103978</v>
      </c>
      <c r="N17" s="87">
        <f>+M17</f>
        <v>96.659637315103978</v>
      </c>
      <c r="O17" s="87">
        <f>+'Project costs'!D6</f>
        <v>193.31927463020796</v>
      </c>
      <c r="P17" s="87">
        <f t="shared" ref="P17:AF17" si="7">+O17</f>
        <v>193.31927463020796</v>
      </c>
      <c r="Q17" s="87">
        <f t="shared" si="7"/>
        <v>193.31927463020796</v>
      </c>
      <c r="R17" s="87">
        <f t="shared" si="7"/>
        <v>193.31927463020796</v>
      </c>
      <c r="S17" s="87">
        <f t="shared" si="7"/>
        <v>193.31927463020796</v>
      </c>
      <c r="T17" s="87">
        <f t="shared" si="7"/>
        <v>193.31927463020796</v>
      </c>
      <c r="U17" s="87">
        <f t="shared" si="7"/>
        <v>193.31927463020796</v>
      </c>
      <c r="V17" s="87">
        <f t="shared" si="7"/>
        <v>193.31927463020796</v>
      </c>
      <c r="W17" s="87">
        <f t="shared" si="7"/>
        <v>193.31927463020796</v>
      </c>
      <c r="X17" s="87">
        <f t="shared" si="7"/>
        <v>193.31927463020796</v>
      </c>
      <c r="Y17" s="87">
        <f t="shared" si="7"/>
        <v>193.31927463020796</v>
      </c>
      <c r="Z17" s="87">
        <f t="shared" si="7"/>
        <v>193.31927463020796</v>
      </c>
      <c r="AA17" s="87">
        <f t="shared" si="7"/>
        <v>193.31927463020796</v>
      </c>
      <c r="AB17" s="87">
        <f t="shared" si="7"/>
        <v>193.31927463020796</v>
      </c>
      <c r="AC17" s="87">
        <f t="shared" si="7"/>
        <v>193.31927463020796</v>
      </c>
      <c r="AD17" s="87">
        <f t="shared" si="7"/>
        <v>193.31927463020796</v>
      </c>
      <c r="AE17" s="87">
        <f t="shared" si="7"/>
        <v>193.31927463020796</v>
      </c>
      <c r="AF17" s="87">
        <f t="shared" si="7"/>
        <v>193.31927463020796</v>
      </c>
      <c r="AG17" s="27"/>
      <c r="AH17" s="27"/>
      <c r="AI17" s="27"/>
      <c r="AJ17" s="27"/>
    </row>
    <row r="18" spans="1:36" x14ac:dyDescent="0.25">
      <c r="A18" t="s">
        <v>121</v>
      </c>
      <c r="B18" s="64">
        <f>XNPV($B$3,B16:AF16,$B$10:$AF$10)</f>
        <v>2122.2541478657517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35"/>
    </row>
    <row r="19" spans="1:36" x14ac:dyDescent="0.25">
      <c r="A19" t="s">
        <v>122</v>
      </c>
      <c r="B19" s="64">
        <f>+XNPV($B$3,B17:AF17,$B$10:$AF$10)</f>
        <v>1271.2653904747724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35"/>
    </row>
    <row r="20" spans="1:36" ht="15.75" thickBot="1" x14ac:dyDescent="0.3">
      <c r="A20" s="1" t="s">
        <v>123</v>
      </c>
      <c r="B20" s="105">
        <f>+B18-B19</f>
        <v>850.98875739097934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35"/>
    </row>
    <row r="21" spans="1:36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35"/>
    </row>
    <row r="22" spans="1:36" s="103" customFormat="1" ht="15.75" thickTop="1" x14ac:dyDescent="0.25">
      <c r="A22" s="115" t="str">
        <f>+A2</f>
        <v>Option 7:  750 MW in 2028 and 750 MW in 2032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6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6" x14ac:dyDescent="0.25">
      <c r="A24" s="19" t="s">
        <v>73</v>
      </c>
      <c r="B24" s="1">
        <v>0</v>
      </c>
      <c r="C24" s="1">
        <f>+B24+1</f>
        <v>1</v>
      </c>
      <c r="D24" s="1">
        <f t="shared" ref="D24" si="8">+C24+1</f>
        <v>2</v>
      </c>
      <c r="E24" s="1">
        <f t="shared" ref="E24" si="9">+D24+1</f>
        <v>3</v>
      </c>
      <c r="F24" s="1">
        <f t="shared" ref="F24" si="10">+E24+1</f>
        <v>4</v>
      </c>
      <c r="G24" s="1">
        <f t="shared" ref="G24" si="11">+F24+1</f>
        <v>5</v>
      </c>
      <c r="H24" s="28">
        <f t="shared" ref="H24" si="12">+G24+1</f>
        <v>6</v>
      </c>
      <c r="I24" s="1">
        <f t="shared" ref="I24" si="13">+H24+1</f>
        <v>7</v>
      </c>
      <c r="J24" s="1">
        <f t="shared" ref="J24" si="14">+I24+1</f>
        <v>8</v>
      </c>
      <c r="K24" s="1">
        <f t="shared" ref="K24" si="15">+J24+1</f>
        <v>9</v>
      </c>
      <c r="L24" s="1">
        <f t="shared" ref="L24" si="16">+K24+1</f>
        <v>10</v>
      </c>
      <c r="M24" s="1">
        <f t="shared" ref="M24" si="17">+L24+1</f>
        <v>11</v>
      </c>
      <c r="N24" s="1">
        <f t="shared" ref="N24" si="18">+M24+1</f>
        <v>12</v>
      </c>
      <c r="O24" s="1">
        <f t="shared" ref="O24" si="19">+N24+1</f>
        <v>13</v>
      </c>
      <c r="P24" s="1">
        <f t="shared" ref="P24" si="20">+O24+1</f>
        <v>14</v>
      </c>
      <c r="Q24" s="1">
        <f t="shared" ref="Q24" si="21">+P24+1</f>
        <v>15</v>
      </c>
      <c r="R24" s="1">
        <f t="shared" ref="R24" si="22">+Q24+1</f>
        <v>16</v>
      </c>
      <c r="S24" s="1">
        <f t="shared" ref="S24" si="23">+R24+1</f>
        <v>17</v>
      </c>
      <c r="T24" s="1">
        <f t="shared" ref="T24" si="24">+S24+1</f>
        <v>18</v>
      </c>
      <c r="U24" s="1">
        <f t="shared" ref="U24" si="25">+T24+1</f>
        <v>19</v>
      </c>
      <c r="V24" s="1">
        <f t="shared" ref="V24" si="26">+U24+1</f>
        <v>20</v>
      </c>
      <c r="W24" s="1">
        <f t="shared" ref="W24" si="27">+V24+1</f>
        <v>21</v>
      </c>
      <c r="X24" s="1">
        <f t="shared" ref="X24" si="28">+W24+1</f>
        <v>22</v>
      </c>
      <c r="Y24" s="1">
        <f t="shared" ref="Y24" si="29">+X24+1</f>
        <v>23</v>
      </c>
      <c r="Z24" s="1">
        <f t="shared" ref="Z24" si="30">+Y24+1</f>
        <v>24</v>
      </c>
      <c r="AA24" s="1">
        <f t="shared" ref="AA24" si="31">+Z24+1</f>
        <v>25</v>
      </c>
      <c r="AB24" s="1">
        <f t="shared" ref="AB24" si="32">+AA24+1</f>
        <v>26</v>
      </c>
      <c r="AC24" s="1">
        <f t="shared" ref="AC24" si="33">+AB24+1</f>
        <v>27</v>
      </c>
      <c r="AD24" s="1">
        <f t="shared" ref="AD24" si="34">+AC24+1</f>
        <v>28</v>
      </c>
      <c r="AE24" s="1">
        <f t="shared" ref="AE24" si="35">+AD24+1</f>
        <v>29</v>
      </c>
      <c r="AF24" s="1">
        <f t="shared" ref="AF24" si="36">+AE24+1</f>
        <v>30</v>
      </c>
    </row>
    <row r="25" spans="1:36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37">1/((1+$B$3)^((D26-$B$10)/365))</f>
        <v>0.89153802637356161</v>
      </c>
      <c r="E25" s="24">
        <f t="shared" si="37"/>
        <v>0.84186782471535571</v>
      </c>
      <c r="F25" s="24">
        <f t="shared" si="37"/>
        <v>0.79496489585963725</v>
      </c>
      <c r="G25" s="24">
        <f t="shared" si="37"/>
        <v>0.75055717891413165</v>
      </c>
      <c r="H25" s="24">
        <f t="shared" si="37"/>
        <v>0.70874143429096481</v>
      </c>
      <c r="I25" s="24">
        <f t="shared" si="37"/>
        <v>0.66925536760242199</v>
      </c>
      <c r="J25" s="24">
        <f t="shared" si="37"/>
        <v>0.63196918564912374</v>
      </c>
      <c r="K25" s="24">
        <f t="shared" si="37"/>
        <v>0.59666660957217577</v>
      </c>
      <c r="L25" s="24">
        <f t="shared" si="37"/>
        <v>0.56342456050252676</v>
      </c>
      <c r="M25" s="24">
        <f t="shared" si="37"/>
        <v>0.5320345236095626</v>
      </c>
      <c r="N25" s="24">
        <f t="shared" si="37"/>
        <v>0.50239331785605534</v>
      </c>
      <c r="O25" s="24">
        <f t="shared" si="37"/>
        <v>0.47432900914146753</v>
      </c>
      <c r="P25" s="24">
        <f t="shared" si="37"/>
        <v>0.44790274706465294</v>
      </c>
      <c r="Q25" s="24">
        <f t="shared" si="37"/>
        <v>0.42294876965500755</v>
      </c>
      <c r="R25" s="24">
        <f t="shared" si="37"/>
        <v>0.39938505161001664</v>
      </c>
      <c r="S25" s="24">
        <f t="shared" si="37"/>
        <v>0.37707491135535165</v>
      </c>
      <c r="T25" s="24">
        <f t="shared" si="37"/>
        <v>0.35606696067549731</v>
      </c>
      <c r="U25" s="24">
        <f t="shared" si="37"/>
        <v>0.33622942462275479</v>
      </c>
      <c r="V25" s="24">
        <f t="shared" si="37"/>
        <v>0.31749709596105269</v>
      </c>
      <c r="W25" s="24">
        <f t="shared" si="37"/>
        <v>0.29976131763688901</v>
      </c>
      <c r="X25" s="24">
        <f t="shared" si="37"/>
        <v>0.28306073431245427</v>
      </c>
      <c r="Y25" s="24">
        <f t="shared" si="37"/>
        <v>0.26729058953017398</v>
      </c>
      <c r="Z25" s="24">
        <f t="shared" si="37"/>
        <v>0.25239904582641548</v>
      </c>
      <c r="AA25" s="24">
        <f t="shared" si="37"/>
        <v>0.23829972465795707</v>
      </c>
      <c r="AB25" s="24">
        <f t="shared" si="37"/>
        <v>0.22502334717465258</v>
      </c>
      <c r="AC25" s="24">
        <f t="shared" si="37"/>
        <v>0.21248663567011578</v>
      </c>
      <c r="AD25" s="24">
        <f t="shared" si="37"/>
        <v>0.20064838118046815</v>
      </c>
      <c r="AE25" s="24">
        <f t="shared" si="37"/>
        <v>0.18943991579609307</v>
      </c>
      <c r="AF25" s="24">
        <f t="shared" si="37"/>
        <v>0.17888566175268469</v>
      </c>
    </row>
    <row r="26" spans="1:36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" si="38">EDATE(C26,12)</f>
        <v>44378</v>
      </c>
      <c r="E26" s="26">
        <f t="shared" ref="E26" si="39">EDATE(D26,12)</f>
        <v>44743</v>
      </c>
      <c r="F26" s="26">
        <f t="shared" ref="F26" si="40">EDATE(E26,12)</f>
        <v>45108</v>
      </c>
      <c r="G26" s="26">
        <f t="shared" ref="G26" si="41">EDATE(F26,12)</f>
        <v>45474</v>
      </c>
      <c r="H26" s="26">
        <f t="shared" ref="H26" si="42">EDATE(G26,12)</f>
        <v>45839</v>
      </c>
      <c r="I26" s="26">
        <f t="shared" ref="I26" si="43">EDATE(H26,12)</f>
        <v>46204</v>
      </c>
      <c r="J26" s="26">
        <f t="shared" ref="J26" si="44">EDATE(I26,12)</f>
        <v>46569</v>
      </c>
      <c r="K26" s="26">
        <f t="shared" ref="K26" si="45">EDATE(J26,12)</f>
        <v>46935</v>
      </c>
      <c r="L26" s="26">
        <f t="shared" ref="L26" si="46">EDATE(K26,12)</f>
        <v>47300</v>
      </c>
      <c r="M26" s="26">
        <f t="shared" ref="M26" si="47">EDATE(L26,12)</f>
        <v>47665</v>
      </c>
      <c r="N26" s="26">
        <f t="shared" ref="N26" si="48">EDATE(M26,12)</f>
        <v>48030</v>
      </c>
      <c r="O26" s="26">
        <f t="shared" ref="O26" si="49">EDATE(N26,12)</f>
        <v>48396</v>
      </c>
      <c r="P26" s="26">
        <f t="shared" ref="P26" si="50">EDATE(O26,12)</f>
        <v>48761</v>
      </c>
      <c r="Q26" s="26">
        <f t="shared" ref="Q26" si="51">EDATE(P26,12)</f>
        <v>49126</v>
      </c>
      <c r="R26" s="26">
        <f t="shared" ref="R26" si="52">EDATE(Q26,12)</f>
        <v>49491</v>
      </c>
      <c r="S26" s="26">
        <f t="shared" ref="S26" si="53">EDATE(R26,12)</f>
        <v>49857</v>
      </c>
      <c r="T26" s="26">
        <f t="shared" ref="T26" si="54">EDATE(S26,12)</f>
        <v>50222</v>
      </c>
      <c r="U26" s="26">
        <f t="shared" ref="U26" si="55">EDATE(T26,12)</f>
        <v>50587</v>
      </c>
      <c r="V26" s="26">
        <f t="shared" ref="V26" si="56">EDATE(U26,12)</f>
        <v>50952</v>
      </c>
      <c r="W26" s="26">
        <f t="shared" ref="W26" si="57">EDATE(V26,12)</f>
        <v>51318</v>
      </c>
      <c r="X26" s="26">
        <f t="shared" ref="X26" si="58">EDATE(W26,12)</f>
        <v>51683</v>
      </c>
      <c r="Y26" s="26">
        <f t="shared" ref="Y26" si="59">EDATE(X26,12)</f>
        <v>52048</v>
      </c>
      <c r="Z26" s="26">
        <f t="shared" ref="Z26" si="60">EDATE(Y26,12)</f>
        <v>52413</v>
      </c>
      <c r="AA26" s="26">
        <f t="shared" ref="AA26" si="61">EDATE(Z26,12)</f>
        <v>52779</v>
      </c>
      <c r="AB26" s="26">
        <f t="shared" ref="AB26" si="62">EDATE(AA26,12)</f>
        <v>53144</v>
      </c>
      <c r="AC26" s="26">
        <f t="shared" ref="AC26" si="63">EDATE(AB26,12)</f>
        <v>53509</v>
      </c>
      <c r="AD26" s="26">
        <f t="shared" ref="AD26" si="64">EDATE(AC26,12)</f>
        <v>53874</v>
      </c>
      <c r="AE26" s="26">
        <f t="shared" ref="AE26" si="65">EDATE(AD26,12)</f>
        <v>54240</v>
      </c>
      <c r="AF26" s="26">
        <f t="shared" ref="AF26" si="66">EDATE(AE26,12)</f>
        <v>54605</v>
      </c>
    </row>
    <row r="27" spans="1:36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6" s="82" customFormat="1" x14ac:dyDescent="0.25">
      <c r="A28" s="82" t="s">
        <v>81</v>
      </c>
      <c r="B28" s="82">
        <v>0</v>
      </c>
      <c r="C28" s="83">
        <f>+'Market benefits'!I519</f>
        <v>2.2696308128468372</v>
      </c>
      <c r="D28" s="83">
        <f>+'Market benefits'!J519</f>
        <v>5.4387990640422101</v>
      </c>
      <c r="E28" s="83">
        <f>+'Market benefits'!K519</f>
        <v>12.670383184719762</v>
      </c>
      <c r="F28" s="83">
        <f>+'Market benefits'!L519</f>
        <v>5.1243942543791947</v>
      </c>
      <c r="G28" s="83">
        <f>+'Market benefits'!M519</f>
        <v>-2.8854447614301901</v>
      </c>
      <c r="H28" s="83">
        <f>+'Market benefits'!N519</f>
        <v>-21.058494658102113</v>
      </c>
      <c r="I28" s="83">
        <f>+'Market benefits'!O519</f>
        <v>-18.286554617433993</v>
      </c>
      <c r="J28" s="83">
        <f>+'Market benefits'!P519</f>
        <v>-27.303297825928677</v>
      </c>
      <c r="K28" s="83">
        <f>+'Market benefits'!Q519</f>
        <v>49.7416679327171</v>
      </c>
      <c r="L28" s="83">
        <f>+'Market benefits'!R519</f>
        <v>109.4957820767367</v>
      </c>
      <c r="M28" s="83">
        <f>+'Market benefits'!S519</f>
        <v>70.158416230407269</v>
      </c>
      <c r="N28" s="83">
        <f>+'Market benefits'!T519</f>
        <v>120.09843089659132</v>
      </c>
      <c r="O28" s="83">
        <f>+'Market benefits'!U519</f>
        <v>147.28427043606169</v>
      </c>
      <c r="P28" s="83">
        <f>+'Market benefits'!V519</f>
        <v>178.05717788629545</v>
      </c>
      <c r="Q28" s="83">
        <f>+'Market benefits'!W519</f>
        <v>85.716061710979815</v>
      </c>
      <c r="R28" s="83">
        <f>+'Market benefits'!X519</f>
        <v>221.43325319596477</v>
      </c>
      <c r="S28" s="83">
        <f>+'Market benefits'!Y519</f>
        <v>195.63585902634318</v>
      </c>
      <c r="T28" s="83">
        <f>+'Market benefits'!Z519</f>
        <v>175.49702009924712</v>
      </c>
      <c r="U28" s="83">
        <f>+'Market benefits'!AA519</f>
        <v>198.02790405957776</v>
      </c>
      <c r="V28" s="83">
        <f>+'Market benefits'!AB519</f>
        <v>162.8919237983477</v>
      </c>
      <c r="W28" s="83">
        <f>+'Market benefits'!AC519</f>
        <v>165.67825514485489</v>
      </c>
      <c r="X28" s="83">
        <f>+'Market benefits'!AD519</f>
        <v>188.87352936582329</v>
      </c>
      <c r="Y28" s="83">
        <f>+'Market benefits'!AE519</f>
        <v>197.50147484209492</v>
      </c>
      <c r="Z28" s="83">
        <f>+'Market benefits'!AF519</f>
        <v>185.77107657873017</v>
      </c>
      <c r="AA28" s="83">
        <f>+'Market benefits'!AG519</f>
        <v>167.65215783098813</v>
      </c>
      <c r="AB28" s="83">
        <f>+'Market benefits'!AH519</f>
        <v>145.72272998031883</v>
      </c>
      <c r="AC28" s="83">
        <f>+'Market benefits'!AI519</f>
        <v>148.45810636313581</v>
      </c>
      <c r="AD28" s="83">
        <f>+'Market benefits'!AJ519</f>
        <v>111.87930039020489</v>
      </c>
      <c r="AE28" s="83">
        <f>+'Market benefits'!AK519</f>
        <v>113.9837414859113</v>
      </c>
      <c r="AF28" s="83">
        <f>+'Market benefits'!AL519</f>
        <v>135.91790835810076</v>
      </c>
    </row>
    <row r="29" spans="1:36" s="85" customFormat="1" x14ac:dyDescent="0.25">
      <c r="A29" s="84" t="s">
        <v>82</v>
      </c>
      <c r="B29" s="131">
        <f t="shared" ref="B29:AF29" si="67">+B28/((1+$B$3)^(($H$10-$B$10)/(365)))</f>
        <v>0</v>
      </c>
      <c r="C29" s="130">
        <f t="shared" si="67"/>
        <v>1.6085813976080359</v>
      </c>
      <c r="D29" s="130">
        <f t="shared" si="67"/>
        <v>3.854702249469633</v>
      </c>
      <c r="E29" s="130">
        <f t="shared" si="67"/>
        <v>8.9800255513544069</v>
      </c>
      <c r="F29" s="130">
        <f t="shared" si="67"/>
        <v>3.6318705337210897</v>
      </c>
      <c r="G29" s="130">
        <f t="shared" si="67"/>
        <v>-2.0450342587833839</v>
      </c>
      <c r="H29" s="130">
        <f t="shared" si="67"/>
        <v>-14.925027707991912</v>
      </c>
      <c r="I29" s="130">
        <f t="shared" si="67"/>
        <v>-12.960438947800235</v>
      </c>
      <c r="J29" s="130">
        <f t="shared" si="67"/>
        <v>-19.350978462022074</v>
      </c>
      <c r="K29" s="130">
        <f t="shared" si="67"/>
        <v>35.25398107465881</v>
      </c>
      <c r="L29" s="130">
        <f t="shared" si="67"/>
        <v>77.604197637877292</v>
      </c>
      <c r="M29" s="130">
        <f t="shared" si="67"/>
        <v>49.724176546721353</v>
      </c>
      <c r="N29" s="130">
        <f t="shared" si="67"/>
        <v>85.118734169744457</v>
      </c>
      <c r="O29" s="130">
        <f t="shared" si="67"/>
        <v>104.38646507735271</v>
      </c>
      <c r="P29" s="130">
        <f t="shared" si="67"/>
        <v>126.1964996409345</v>
      </c>
      <c r="Q29" s="130">
        <f t="shared" si="67"/>
        <v>60.750524518812689</v>
      </c>
      <c r="R29" s="130">
        <f t="shared" si="67"/>
        <v>156.93892146982245</v>
      </c>
      <c r="S29" s="130">
        <f t="shared" si="67"/>
        <v>138.65523932507548</v>
      </c>
      <c r="T29" s="130">
        <f t="shared" si="67"/>
        <v>124.38200973893069</v>
      </c>
      <c r="U29" s="130">
        <f t="shared" si="67"/>
        <v>140.35058075281873</v>
      </c>
      <c r="V29" s="130">
        <f t="shared" si="67"/>
        <v>115.4482557072555</v>
      </c>
      <c r="W29" s="130">
        <f t="shared" si="67"/>
        <v>117.42304418218887</v>
      </c>
      <c r="X29" s="130">
        <f t="shared" si="67"/>
        <v>133.86249610233025</v>
      </c>
      <c r="Y29" s="130">
        <f t="shared" si="67"/>
        <v>139.97747855416728</v>
      </c>
      <c r="Z29" s="130">
        <f t="shared" si="67"/>
        <v>131.6636592641859</v>
      </c>
      <c r="AA29" s="130">
        <f t="shared" si="67"/>
        <v>118.82203080310974</v>
      </c>
      <c r="AB29" s="130">
        <f t="shared" si="67"/>
        <v>103.27973665504615</v>
      </c>
      <c r="AC29" s="130">
        <f t="shared" si="67"/>
        <v>105.21841123592949</v>
      </c>
      <c r="AD29" s="130">
        <f t="shared" si="67"/>
        <v>79.293495826023516</v>
      </c>
      <c r="AE29" s="130">
        <f t="shared" si="67"/>
        <v>80.785000426575323</v>
      </c>
      <c r="AF29" s="130">
        <f t="shared" si="67"/>
        <v>96.330653315548247</v>
      </c>
    </row>
    <row r="30" spans="1:36" x14ac:dyDescent="0.25">
      <c r="A30" s="78" t="s">
        <v>85</v>
      </c>
      <c r="B30" s="132">
        <f t="shared" ref="B30" si="68">+B29/B25</f>
        <v>0</v>
      </c>
      <c r="C30" s="79">
        <f>+C29/C25</f>
        <v>1.7037552622989702</v>
      </c>
      <c r="D30" s="79">
        <f t="shared" ref="D30:AF30" si="69">+D29/D25</f>
        <v>4.3236543315478073</v>
      </c>
      <c r="E30" s="79">
        <f t="shared" si="69"/>
        <v>10.666787930030047</v>
      </c>
      <c r="F30" s="79">
        <f t="shared" si="69"/>
        <v>4.5685923399092454</v>
      </c>
      <c r="G30" s="79">
        <f t="shared" si="69"/>
        <v>-2.7246881599907371</v>
      </c>
      <c r="H30" s="79">
        <f t="shared" si="69"/>
        <v>-21.058494658102113</v>
      </c>
      <c r="I30" s="79">
        <f t="shared" si="69"/>
        <v>-19.365461339862598</v>
      </c>
      <c r="J30" s="79">
        <f t="shared" si="69"/>
        <v>-30.620129749120316</v>
      </c>
      <c r="K30" s="79">
        <f t="shared" si="69"/>
        <v>59.084890136447818</v>
      </c>
      <c r="L30" s="79">
        <f t="shared" si="69"/>
        <v>137.73662541203555</v>
      </c>
      <c r="M30" s="79">
        <f t="shared" si="69"/>
        <v>93.460432246708493</v>
      </c>
      <c r="N30" s="79">
        <f t="shared" si="69"/>
        <v>169.42648547354383</v>
      </c>
      <c r="O30" s="79">
        <f t="shared" si="69"/>
        <v>220.07185532736347</v>
      </c>
      <c r="P30" s="79">
        <f t="shared" si="69"/>
        <v>281.74977820066493</v>
      </c>
      <c r="Q30" s="79">
        <f t="shared" si="69"/>
        <v>143.63565726498248</v>
      </c>
      <c r="R30" s="79">
        <f t="shared" si="69"/>
        <v>392.95141577573855</v>
      </c>
      <c r="S30" s="79">
        <f t="shared" si="69"/>
        <v>367.71271476719426</v>
      </c>
      <c r="T30" s="79">
        <f t="shared" si="69"/>
        <v>349.32196321434776</v>
      </c>
      <c r="U30" s="79">
        <f t="shared" si="69"/>
        <v>417.42503919842926</v>
      </c>
      <c r="V30" s="79">
        <f t="shared" si="69"/>
        <v>363.61987928676211</v>
      </c>
      <c r="W30" s="79">
        <f t="shared" si="69"/>
        <v>391.72180422701291</v>
      </c>
      <c r="X30" s="79">
        <f t="shared" si="69"/>
        <v>472.91086284884443</v>
      </c>
      <c r="Y30" s="79">
        <f t="shared" si="69"/>
        <v>523.69026085134749</v>
      </c>
      <c r="Z30" s="79">
        <f t="shared" si="69"/>
        <v>521.648799555035</v>
      </c>
      <c r="AA30" s="79">
        <f t="shared" si="69"/>
        <v>498.62428911179251</v>
      </c>
      <c r="AB30" s="79">
        <f t="shared" si="69"/>
        <v>458.97342632133746</v>
      </c>
      <c r="AC30" s="79">
        <f t="shared" si="69"/>
        <v>495.17660677389824</v>
      </c>
      <c r="AD30" s="79">
        <f t="shared" si="69"/>
        <v>395.18632225946027</v>
      </c>
      <c r="AE30" s="79">
        <f t="shared" si="69"/>
        <v>426.44128132705492</v>
      </c>
      <c r="AF30" s="79">
        <f t="shared" si="69"/>
        <v>538.50404985911359</v>
      </c>
    </row>
    <row r="31" spans="1:36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6" x14ac:dyDescent="0.25">
      <c r="A32" s="76" t="s">
        <v>80</v>
      </c>
      <c r="B32" s="76">
        <f>+B31+B30</f>
        <v>0</v>
      </c>
      <c r="C32" s="77">
        <f t="shared" ref="C32:AF32" si="70">+C31+C30</f>
        <v>1.7037552622989702</v>
      </c>
      <c r="D32" s="77">
        <f t="shared" si="70"/>
        <v>4.3236543315478073</v>
      </c>
      <c r="E32" s="77">
        <f t="shared" si="70"/>
        <v>10.666787930030047</v>
      </c>
      <c r="F32" s="77">
        <f t="shared" si="70"/>
        <v>4.5685923399092454</v>
      </c>
      <c r="G32" s="77">
        <f t="shared" si="70"/>
        <v>-2.7246881599907371</v>
      </c>
      <c r="H32" s="77">
        <f t="shared" si="70"/>
        <v>-21.058494658102113</v>
      </c>
      <c r="I32" s="77">
        <f t="shared" si="70"/>
        <v>-19.365461339862598</v>
      </c>
      <c r="J32" s="77">
        <f t="shared" si="70"/>
        <v>-30.620129749120316</v>
      </c>
      <c r="K32" s="77">
        <f t="shared" si="70"/>
        <v>74.961012787560747</v>
      </c>
      <c r="L32" s="77">
        <f t="shared" si="70"/>
        <v>153.69840454335846</v>
      </c>
      <c r="M32" s="77">
        <f t="shared" si="70"/>
        <v>109.50872442304352</v>
      </c>
      <c r="N32" s="77">
        <f t="shared" si="70"/>
        <v>185.56215582534108</v>
      </c>
      <c r="O32" s="77">
        <f t="shared" si="70"/>
        <v>236.29577763637755</v>
      </c>
      <c r="P32" s="77">
        <f t="shared" si="70"/>
        <v>298.06283498646803</v>
      </c>
      <c r="Q32" s="77">
        <f t="shared" si="70"/>
        <v>160.03873987234246</v>
      </c>
      <c r="R32" s="77">
        <f t="shared" si="70"/>
        <v>409.44542446287102</v>
      </c>
      <c r="S32" s="77">
        <f t="shared" si="70"/>
        <v>384.29855879489691</v>
      </c>
      <c r="T32" s="77">
        <f t="shared" si="70"/>
        <v>366.00056093602632</v>
      </c>
      <c r="U32" s="77">
        <f t="shared" si="70"/>
        <v>434.19731815102347</v>
      </c>
      <c r="V32" s="77">
        <f t="shared" si="70"/>
        <v>380.4867762825811</v>
      </c>
      <c r="W32" s="77">
        <f t="shared" si="70"/>
        <v>408.68426544648895</v>
      </c>
      <c r="X32" s="77">
        <f t="shared" si="70"/>
        <v>489.96984393421411</v>
      </c>
      <c r="Y32" s="77">
        <f t="shared" si="70"/>
        <v>540.84672700126976</v>
      </c>
      <c r="Z32" s="77">
        <f t="shared" si="70"/>
        <v>538.90372562015534</v>
      </c>
      <c r="AA32" s="77">
        <f t="shared" si="70"/>
        <v>515.97865969126292</v>
      </c>
      <c r="AB32" s="77">
        <f t="shared" si="70"/>
        <v>476.42823586030141</v>
      </c>
      <c r="AC32" s="77">
        <f t="shared" si="70"/>
        <v>512.73285966195078</v>
      </c>
      <c r="AD32" s="77">
        <f t="shared" si="70"/>
        <v>412.84503293009215</v>
      </c>
      <c r="AE32" s="77">
        <f t="shared" si="70"/>
        <v>444.20347435809197</v>
      </c>
      <c r="AF32" s="77">
        <f t="shared" si="70"/>
        <v>556.37076007415988</v>
      </c>
    </row>
    <row r="33" spans="1:36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f>+'Project costs'!C6</f>
        <v>96.659637315103978</v>
      </c>
      <c r="L33" s="87">
        <f>+K33</f>
        <v>96.659637315103978</v>
      </c>
      <c r="M33" s="87">
        <f>+L33</f>
        <v>96.659637315103978</v>
      </c>
      <c r="N33" s="87">
        <f>+M33</f>
        <v>96.659637315103978</v>
      </c>
      <c r="O33" s="87">
        <f>+'Project costs'!D6</f>
        <v>193.31927463020796</v>
      </c>
      <c r="P33" s="87">
        <f t="shared" ref="P33" si="71">+O33</f>
        <v>193.31927463020796</v>
      </c>
      <c r="Q33" s="87">
        <f t="shared" ref="Q33" si="72">+P33</f>
        <v>193.31927463020796</v>
      </c>
      <c r="R33" s="87">
        <f t="shared" ref="R33" si="73">+Q33</f>
        <v>193.31927463020796</v>
      </c>
      <c r="S33" s="87">
        <f t="shared" ref="S33" si="74">+R33</f>
        <v>193.31927463020796</v>
      </c>
      <c r="T33" s="87">
        <f t="shared" ref="T33" si="75">+S33</f>
        <v>193.31927463020796</v>
      </c>
      <c r="U33" s="87">
        <f t="shared" ref="U33" si="76">+T33</f>
        <v>193.31927463020796</v>
      </c>
      <c r="V33" s="87">
        <f t="shared" ref="V33" si="77">+U33</f>
        <v>193.31927463020796</v>
      </c>
      <c r="W33" s="87">
        <f t="shared" ref="W33" si="78">+V33</f>
        <v>193.31927463020796</v>
      </c>
      <c r="X33" s="87">
        <f t="shared" ref="X33" si="79">+W33</f>
        <v>193.31927463020796</v>
      </c>
      <c r="Y33" s="87">
        <f t="shared" ref="Y33" si="80">+X33</f>
        <v>193.31927463020796</v>
      </c>
      <c r="Z33" s="87">
        <f t="shared" ref="Z33" si="81">+Y33</f>
        <v>193.31927463020796</v>
      </c>
      <c r="AA33" s="87">
        <f t="shared" ref="AA33" si="82">+Z33</f>
        <v>193.31927463020796</v>
      </c>
      <c r="AB33" s="87">
        <f t="shared" ref="AB33" si="83">+AA33</f>
        <v>193.31927463020796</v>
      </c>
      <c r="AC33" s="87">
        <f t="shared" ref="AC33" si="84">+AB33</f>
        <v>193.31927463020796</v>
      </c>
      <c r="AD33" s="87">
        <f t="shared" ref="AD33" si="85">+AC33</f>
        <v>193.31927463020796</v>
      </c>
      <c r="AE33" s="87">
        <f t="shared" ref="AE33" si="86">+AD33</f>
        <v>193.31927463020796</v>
      </c>
      <c r="AF33" s="87">
        <f t="shared" ref="AF33" si="87">+AE33</f>
        <v>193.31927463020796</v>
      </c>
      <c r="AG33" s="27"/>
      <c r="AH33" s="27"/>
      <c r="AI33" s="27"/>
      <c r="AJ33" s="27"/>
    </row>
    <row r="34" spans="1:36" x14ac:dyDescent="0.25">
      <c r="A34" t="s">
        <v>121</v>
      </c>
      <c r="B34" s="64">
        <f>XNPV($B$3,B32:AF32,$B$10:$AF$10)</f>
        <v>2417.8368084497893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35"/>
    </row>
    <row r="35" spans="1:36" x14ac:dyDescent="0.25">
      <c r="A35" t="s">
        <v>122</v>
      </c>
      <c r="B35" s="64">
        <f>+XNPV($B$3,B33:AF33,$B$10:$AF$10)</f>
        <v>1271.2653904747724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35"/>
    </row>
    <row r="36" spans="1:36" ht="15.75" thickBot="1" x14ac:dyDescent="0.3">
      <c r="A36" s="1" t="s">
        <v>123</v>
      </c>
      <c r="B36" s="105">
        <f>+B34-B35</f>
        <v>1146.5714179750169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35"/>
    </row>
    <row r="37" spans="1:36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5"/>
    </row>
    <row r="38" spans="1:36" s="103" customFormat="1" ht="15.75" thickTop="1" x14ac:dyDescent="0.25">
      <c r="A38" s="115" t="str">
        <f>+A2</f>
        <v>Option 7:  750 MW in 2028 and 750 MW in 2032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6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6" x14ac:dyDescent="0.25">
      <c r="A40" s="19" t="s">
        <v>73</v>
      </c>
      <c r="B40" s="1">
        <v>0</v>
      </c>
      <c r="C40" s="1">
        <f>+B40+1</f>
        <v>1</v>
      </c>
      <c r="D40" s="1">
        <f t="shared" ref="D40" si="88">+C40+1</f>
        <v>2</v>
      </c>
      <c r="E40" s="1">
        <f t="shared" ref="E40" si="89">+D40+1</f>
        <v>3</v>
      </c>
      <c r="F40" s="1">
        <f t="shared" ref="F40" si="90">+E40+1</f>
        <v>4</v>
      </c>
      <c r="G40" s="1">
        <f t="shared" ref="G40" si="91">+F40+1</f>
        <v>5</v>
      </c>
      <c r="H40" s="28">
        <f t="shared" ref="H40" si="92">+G40+1</f>
        <v>6</v>
      </c>
      <c r="I40" s="1">
        <f t="shared" ref="I40" si="93">+H40+1</f>
        <v>7</v>
      </c>
      <c r="J40" s="1">
        <f t="shared" ref="J40" si="94">+I40+1</f>
        <v>8</v>
      </c>
      <c r="K40" s="1">
        <f t="shared" ref="K40" si="95">+J40+1</f>
        <v>9</v>
      </c>
      <c r="L40" s="1">
        <f t="shared" ref="L40" si="96">+K40+1</f>
        <v>10</v>
      </c>
      <c r="M40" s="1">
        <f t="shared" ref="M40" si="97">+L40+1</f>
        <v>11</v>
      </c>
      <c r="N40" s="1">
        <f t="shared" ref="N40" si="98">+M40+1</f>
        <v>12</v>
      </c>
      <c r="O40" s="1">
        <f t="shared" ref="O40" si="99">+N40+1</f>
        <v>13</v>
      </c>
      <c r="P40" s="1">
        <f t="shared" ref="P40" si="100">+O40+1</f>
        <v>14</v>
      </c>
      <c r="Q40" s="1">
        <f t="shared" ref="Q40" si="101">+P40+1</f>
        <v>15</v>
      </c>
      <c r="R40" s="1">
        <f t="shared" ref="R40" si="102">+Q40+1</f>
        <v>16</v>
      </c>
      <c r="S40" s="1">
        <f t="shared" ref="S40" si="103">+R40+1</f>
        <v>17</v>
      </c>
      <c r="T40" s="1">
        <f t="shared" ref="T40" si="104">+S40+1</f>
        <v>18</v>
      </c>
      <c r="U40" s="1">
        <f t="shared" ref="U40" si="105">+T40+1</f>
        <v>19</v>
      </c>
      <c r="V40" s="1">
        <f t="shared" ref="V40" si="106">+U40+1</f>
        <v>20</v>
      </c>
      <c r="W40" s="1">
        <f t="shared" ref="W40" si="107">+V40+1</f>
        <v>21</v>
      </c>
      <c r="X40" s="1">
        <f t="shared" ref="X40" si="108">+W40+1</f>
        <v>22</v>
      </c>
      <c r="Y40" s="1">
        <f t="shared" ref="Y40" si="109">+X40+1</f>
        <v>23</v>
      </c>
      <c r="Z40" s="1">
        <f t="shared" ref="Z40" si="110">+Y40+1</f>
        <v>24</v>
      </c>
      <c r="AA40" s="1">
        <f t="shared" ref="AA40" si="111">+Z40+1</f>
        <v>25</v>
      </c>
      <c r="AB40" s="1">
        <f t="shared" ref="AB40" si="112">+AA40+1</f>
        <v>26</v>
      </c>
      <c r="AC40" s="1">
        <f t="shared" ref="AC40" si="113">+AB40+1</f>
        <v>27</v>
      </c>
      <c r="AD40" s="1">
        <f t="shared" ref="AD40" si="114">+AC40+1</f>
        <v>28</v>
      </c>
      <c r="AE40" s="1">
        <f t="shared" ref="AE40" si="115">+AD40+1</f>
        <v>29</v>
      </c>
      <c r="AF40" s="1">
        <f t="shared" ref="AF40" si="116">+AE40+1</f>
        <v>30</v>
      </c>
    </row>
    <row r="41" spans="1:36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17">1/((1+$B$3)^((D42-$B$10)/365))</f>
        <v>0.89153802637356161</v>
      </c>
      <c r="E41" s="24">
        <f t="shared" si="117"/>
        <v>0.84186782471535571</v>
      </c>
      <c r="F41" s="24">
        <f t="shared" si="117"/>
        <v>0.79496489585963725</v>
      </c>
      <c r="G41" s="24">
        <f t="shared" si="117"/>
        <v>0.75055717891413165</v>
      </c>
      <c r="H41" s="24">
        <f t="shared" si="117"/>
        <v>0.70874143429096481</v>
      </c>
      <c r="I41" s="24">
        <f t="shared" si="117"/>
        <v>0.66925536760242199</v>
      </c>
      <c r="J41" s="24">
        <f t="shared" si="117"/>
        <v>0.63196918564912374</v>
      </c>
      <c r="K41" s="24">
        <f t="shared" si="117"/>
        <v>0.59666660957217577</v>
      </c>
      <c r="L41" s="24">
        <f t="shared" si="117"/>
        <v>0.56342456050252676</v>
      </c>
      <c r="M41" s="24">
        <f t="shared" si="117"/>
        <v>0.5320345236095626</v>
      </c>
      <c r="N41" s="24">
        <f t="shared" si="117"/>
        <v>0.50239331785605534</v>
      </c>
      <c r="O41" s="24">
        <f t="shared" si="117"/>
        <v>0.47432900914146753</v>
      </c>
      <c r="P41" s="24">
        <f t="shared" si="117"/>
        <v>0.44790274706465294</v>
      </c>
      <c r="Q41" s="24">
        <f t="shared" si="117"/>
        <v>0.42294876965500755</v>
      </c>
      <c r="R41" s="24">
        <f t="shared" si="117"/>
        <v>0.39938505161001664</v>
      </c>
      <c r="S41" s="24">
        <f t="shared" si="117"/>
        <v>0.37707491135535165</v>
      </c>
      <c r="T41" s="24">
        <f t="shared" si="117"/>
        <v>0.35606696067549731</v>
      </c>
      <c r="U41" s="24">
        <f t="shared" si="117"/>
        <v>0.33622942462275479</v>
      </c>
      <c r="V41" s="24">
        <f t="shared" si="117"/>
        <v>0.31749709596105269</v>
      </c>
      <c r="W41" s="24">
        <f t="shared" si="117"/>
        <v>0.29976131763688901</v>
      </c>
      <c r="X41" s="24">
        <f t="shared" si="117"/>
        <v>0.28306073431245427</v>
      </c>
      <c r="Y41" s="24">
        <f t="shared" si="117"/>
        <v>0.26729058953017398</v>
      </c>
      <c r="Z41" s="24">
        <f t="shared" si="117"/>
        <v>0.25239904582641548</v>
      </c>
      <c r="AA41" s="24">
        <f t="shared" si="117"/>
        <v>0.23829972465795707</v>
      </c>
      <c r="AB41" s="24">
        <f t="shared" si="117"/>
        <v>0.22502334717465258</v>
      </c>
      <c r="AC41" s="24">
        <f t="shared" si="117"/>
        <v>0.21248663567011578</v>
      </c>
      <c r="AD41" s="24">
        <f t="shared" si="117"/>
        <v>0.20064838118046815</v>
      </c>
      <c r="AE41" s="24">
        <f t="shared" si="117"/>
        <v>0.18943991579609307</v>
      </c>
      <c r="AF41" s="24">
        <f t="shared" si="117"/>
        <v>0.17888566175268469</v>
      </c>
    </row>
    <row r="42" spans="1:36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" si="118">EDATE(C42,12)</f>
        <v>44378</v>
      </c>
      <c r="E42" s="26">
        <f t="shared" ref="E42" si="119">EDATE(D42,12)</f>
        <v>44743</v>
      </c>
      <c r="F42" s="26">
        <f t="shared" ref="F42" si="120">EDATE(E42,12)</f>
        <v>45108</v>
      </c>
      <c r="G42" s="26">
        <f t="shared" ref="G42" si="121">EDATE(F42,12)</f>
        <v>45474</v>
      </c>
      <c r="H42" s="26">
        <f t="shared" ref="H42" si="122">EDATE(G42,12)</f>
        <v>45839</v>
      </c>
      <c r="I42" s="26">
        <f t="shared" ref="I42" si="123">EDATE(H42,12)</f>
        <v>46204</v>
      </c>
      <c r="J42" s="26">
        <f t="shared" ref="J42" si="124">EDATE(I42,12)</f>
        <v>46569</v>
      </c>
      <c r="K42" s="26">
        <f t="shared" ref="K42" si="125">EDATE(J42,12)</f>
        <v>46935</v>
      </c>
      <c r="L42" s="26">
        <f t="shared" ref="L42" si="126">EDATE(K42,12)</f>
        <v>47300</v>
      </c>
      <c r="M42" s="26">
        <f t="shared" ref="M42" si="127">EDATE(L42,12)</f>
        <v>47665</v>
      </c>
      <c r="N42" s="26">
        <f t="shared" ref="N42" si="128">EDATE(M42,12)</f>
        <v>48030</v>
      </c>
      <c r="O42" s="26">
        <f t="shared" ref="O42" si="129">EDATE(N42,12)</f>
        <v>48396</v>
      </c>
      <c r="P42" s="26">
        <f t="shared" ref="P42" si="130">EDATE(O42,12)</f>
        <v>48761</v>
      </c>
      <c r="Q42" s="26">
        <f t="shared" ref="Q42" si="131">EDATE(P42,12)</f>
        <v>49126</v>
      </c>
      <c r="R42" s="26">
        <f t="shared" ref="R42" si="132">EDATE(Q42,12)</f>
        <v>49491</v>
      </c>
      <c r="S42" s="26">
        <f t="shared" ref="S42" si="133">EDATE(R42,12)</f>
        <v>49857</v>
      </c>
      <c r="T42" s="26">
        <f t="shared" ref="T42" si="134">EDATE(S42,12)</f>
        <v>50222</v>
      </c>
      <c r="U42" s="26">
        <f t="shared" ref="U42" si="135">EDATE(T42,12)</f>
        <v>50587</v>
      </c>
      <c r="V42" s="26">
        <f t="shared" ref="V42" si="136">EDATE(U42,12)</f>
        <v>50952</v>
      </c>
      <c r="W42" s="26">
        <f t="shared" ref="W42" si="137">EDATE(V42,12)</f>
        <v>51318</v>
      </c>
      <c r="X42" s="26">
        <f t="shared" ref="X42" si="138">EDATE(W42,12)</f>
        <v>51683</v>
      </c>
      <c r="Y42" s="26">
        <f t="shared" ref="Y42" si="139">EDATE(X42,12)</f>
        <v>52048</v>
      </c>
      <c r="Z42" s="26">
        <f t="shared" ref="Z42" si="140">EDATE(Y42,12)</f>
        <v>52413</v>
      </c>
      <c r="AA42" s="26">
        <f t="shared" ref="AA42" si="141">EDATE(Z42,12)</f>
        <v>52779</v>
      </c>
      <c r="AB42" s="26">
        <f t="shared" ref="AB42" si="142">EDATE(AA42,12)</f>
        <v>53144</v>
      </c>
      <c r="AC42" s="26">
        <f t="shared" ref="AC42" si="143">EDATE(AB42,12)</f>
        <v>53509</v>
      </c>
      <c r="AD42" s="26">
        <f t="shared" ref="AD42" si="144">EDATE(AC42,12)</f>
        <v>53874</v>
      </c>
      <c r="AE42" s="26">
        <f t="shared" ref="AE42" si="145">EDATE(AD42,12)</f>
        <v>54240</v>
      </c>
      <c r="AF42" s="26">
        <f t="shared" ref="AF42" si="146">EDATE(AE42,12)</f>
        <v>54605</v>
      </c>
    </row>
    <row r="43" spans="1:36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6" s="82" customFormat="1" x14ac:dyDescent="0.25">
      <c r="A44" s="82" t="s">
        <v>81</v>
      </c>
      <c r="B44" s="82">
        <v>0</v>
      </c>
      <c r="C44" s="114">
        <f>+'Market benefits'!I538</f>
        <v>-0.14884714526642878</v>
      </c>
      <c r="D44" s="114">
        <f>+'Market benefits'!J538</f>
        <v>2.6477802061571585</v>
      </c>
      <c r="E44" s="114">
        <f>+'Market benefits'!K538</f>
        <v>3.7257542305055504</v>
      </c>
      <c r="F44" s="114">
        <f>+'Market benefits'!L538</f>
        <v>6.1853138512635368</v>
      </c>
      <c r="G44" s="114">
        <f>+'Market benefits'!M538</f>
        <v>7.1174375510349392</v>
      </c>
      <c r="H44" s="114">
        <f>+'Market benefits'!N538</f>
        <v>-6.2459656264295491</v>
      </c>
      <c r="I44" s="114">
        <f>+'Market benefits'!O538</f>
        <v>-13.304787963155315</v>
      </c>
      <c r="J44" s="114">
        <f>+'Market benefits'!P538</f>
        <v>-37.418382566507532</v>
      </c>
      <c r="K44" s="114">
        <f>+'Market benefits'!Q538</f>
        <v>168.19391065504553</v>
      </c>
      <c r="L44" s="114">
        <f>+'Market benefits'!R538</f>
        <v>126.70375416341761</v>
      </c>
      <c r="M44" s="114">
        <f>+'Market benefits'!S538</f>
        <v>171.31073700902544</v>
      </c>
      <c r="N44" s="114">
        <f>+'Market benefits'!T538</f>
        <v>104.56540292016597</v>
      </c>
      <c r="O44" s="114">
        <f>+'Market benefits'!U538</f>
        <v>207.31154561746288</v>
      </c>
      <c r="P44" s="114">
        <f>+'Market benefits'!V538</f>
        <v>251.03321731966636</v>
      </c>
      <c r="Q44" s="114">
        <f>+'Market benefits'!W538</f>
        <v>123.51957150815892</v>
      </c>
      <c r="R44" s="114">
        <f>+'Market benefits'!X538</f>
        <v>218.59167552563579</v>
      </c>
      <c r="S44" s="114">
        <f>+'Market benefits'!Y538</f>
        <v>181.65606955834622</v>
      </c>
      <c r="T44" s="114">
        <f>+'Market benefits'!Z538</f>
        <v>213.20175520942604</v>
      </c>
      <c r="U44" s="114">
        <f>+'Market benefits'!AA538</f>
        <v>223.09421344875571</v>
      </c>
      <c r="V44" s="114">
        <f>+'Market benefits'!AB538</f>
        <v>170.57502484139653</v>
      </c>
      <c r="W44" s="114">
        <f>+'Market benefits'!AC538</f>
        <v>154.53242256287797</v>
      </c>
      <c r="X44" s="114">
        <f>+'Market benefits'!AD538</f>
        <v>193.30849146009251</v>
      </c>
      <c r="Y44" s="114">
        <f>+'Market benefits'!AE538</f>
        <v>188.25377981489663</v>
      </c>
      <c r="Z44" s="114">
        <f>+'Market benefits'!AF538</f>
        <v>193.21777271977174</v>
      </c>
      <c r="AA44" s="114">
        <f>+'Market benefits'!AG538</f>
        <v>164.3180321252008</v>
      </c>
      <c r="AB44" s="114">
        <f>+'Market benefits'!AH538</f>
        <v>131.72883245731296</v>
      </c>
      <c r="AC44" s="114">
        <f>+'Market benefits'!AI538</f>
        <v>149.63343961866349</v>
      </c>
      <c r="AD44" s="114">
        <f>+'Market benefits'!AJ538</f>
        <v>114.31454717506338</v>
      </c>
      <c r="AE44" s="114">
        <f>+'Market benefits'!AK538</f>
        <v>112.89459624126647</v>
      </c>
      <c r="AF44" s="114">
        <f>+'Market benefits'!AL538</f>
        <v>136.2627028552786</v>
      </c>
    </row>
    <row r="45" spans="1:36" s="85" customFormat="1" x14ac:dyDescent="0.25">
      <c r="A45" s="84" t="s">
        <v>82</v>
      </c>
      <c r="B45" s="131">
        <f t="shared" ref="B45:AF45" si="147">+B44/((1+$B$3)^(($H$10-$B$10)/(365)))</f>
        <v>0</v>
      </c>
      <c r="C45" s="130">
        <f t="shared" si="147"/>
        <v>-0.10549413922624433</v>
      </c>
      <c r="D45" s="130">
        <f t="shared" si="147"/>
        <v>1.876591540999051</v>
      </c>
      <c r="E45" s="130">
        <f t="shared" si="147"/>
        <v>2.640596397144134</v>
      </c>
      <c r="F45" s="130">
        <f t="shared" si="147"/>
        <v>4.3837882104842905</v>
      </c>
      <c r="G45" s="130">
        <f t="shared" si="147"/>
        <v>5.0444228983968751</v>
      </c>
      <c r="H45" s="130">
        <f t="shared" si="147"/>
        <v>-4.4267746366077434</v>
      </c>
      <c r="I45" s="130">
        <f t="shared" si="147"/>
        <v>-9.429654503943862</v>
      </c>
      <c r="J45" s="130">
        <f t="shared" si="147"/>
        <v>-26.519958129034581</v>
      </c>
      <c r="K45" s="130">
        <f t="shared" si="147"/>
        <v>119.20599347666337</v>
      </c>
      <c r="L45" s="130">
        <f t="shared" si="147"/>
        <v>89.800200455830407</v>
      </c>
      <c r="M45" s="130">
        <f t="shared" si="147"/>
        <v>121.41501745721897</v>
      </c>
      <c r="N45" s="130">
        <f t="shared" si="147"/>
        <v>74.109833642851072</v>
      </c>
      <c r="O45" s="130">
        <f t="shared" si="147"/>
        <v>146.93028218599744</v>
      </c>
      <c r="P45" s="130">
        <f t="shared" si="147"/>
        <v>177.91764249781582</v>
      </c>
      <c r="Q45" s="130">
        <f t="shared" si="147"/>
        <v>87.543438273697944</v>
      </c>
      <c r="R45" s="130">
        <f t="shared" si="147"/>
        <v>154.9249776361043</v>
      </c>
      <c r="S45" s="130">
        <f t="shared" si="147"/>
        <v>128.74718328644158</v>
      </c>
      <c r="T45" s="130">
        <f t="shared" si="147"/>
        <v>151.10491778047981</v>
      </c>
      <c r="U45" s="130">
        <f t="shared" si="147"/>
        <v>158.11611282168579</v>
      </c>
      <c r="V45" s="130">
        <f t="shared" si="147"/>
        <v>120.89358776030834</v>
      </c>
      <c r="W45" s="130">
        <f t="shared" si="147"/>
        <v>109.52353081167159</v>
      </c>
      <c r="X45" s="130">
        <f t="shared" si="147"/>
        <v>137.00573749804869</v>
      </c>
      <c r="Y45" s="130">
        <f t="shared" si="147"/>
        <v>133.42325391670533</v>
      </c>
      <c r="Z45" s="130">
        <f t="shared" si="147"/>
        <v>136.9414413679167</v>
      </c>
      <c r="AA45" s="130">
        <f t="shared" si="147"/>
        <v>116.45899776828365</v>
      </c>
      <c r="AB45" s="130">
        <f t="shared" si="147"/>
        <v>93.361681653270196</v>
      </c>
      <c r="AC45" s="130">
        <f t="shared" si="147"/>
        <v>106.05141861322204</v>
      </c>
      <c r="AD45" s="130">
        <f t="shared" si="147"/>
        <v>81.019456125176589</v>
      </c>
      <c r="AE45" s="130">
        <f t="shared" si="147"/>
        <v>80.013078063734568</v>
      </c>
      <c r="AF45" s="130">
        <f t="shared" si="147"/>
        <v>96.575023462013704</v>
      </c>
    </row>
    <row r="46" spans="1:36" x14ac:dyDescent="0.25">
      <c r="A46" s="78" t="s">
        <v>85</v>
      </c>
      <c r="B46" s="132">
        <f t="shared" ref="B46" si="148">+B45/B41</f>
        <v>0</v>
      </c>
      <c r="C46" s="79">
        <f>+C45/C41</f>
        <v>-0.1117358407325126</v>
      </c>
      <c r="D46" s="79">
        <f t="shared" ref="D46:AF46" si="149">+D45/D41</f>
        <v>2.1048923158469339</v>
      </c>
      <c r="E46" s="79">
        <f t="shared" si="149"/>
        <v>3.1365926094597416</v>
      </c>
      <c r="F46" s="79">
        <f t="shared" si="149"/>
        <v>5.5144425034565456</v>
      </c>
      <c r="G46" s="79">
        <f t="shared" si="149"/>
        <v>6.7209042030547126</v>
      </c>
      <c r="H46" s="79">
        <f t="shared" si="149"/>
        <v>-6.2459656264295491</v>
      </c>
      <c r="I46" s="79">
        <f t="shared" si="149"/>
        <v>-14.089770452981476</v>
      </c>
      <c r="J46" s="79">
        <f t="shared" si="149"/>
        <v>-41.964005099069425</v>
      </c>
      <c r="K46" s="79">
        <f t="shared" si="149"/>
        <v>199.78660036320269</v>
      </c>
      <c r="L46" s="79">
        <f t="shared" si="149"/>
        <v>159.382829132859</v>
      </c>
      <c r="M46" s="79">
        <f t="shared" si="149"/>
        <v>228.20890763532529</v>
      </c>
      <c r="N46" s="79">
        <f t="shared" si="149"/>
        <v>147.5135735465432</v>
      </c>
      <c r="O46" s="79">
        <f t="shared" si="149"/>
        <v>309.76448700015271</v>
      </c>
      <c r="P46" s="79">
        <f t="shared" si="149"/>
        <v>397.22382518036699</v>
      </c>
      <c r="Q46" s="79">
        <f t="shared" si="149"/>
        <v>206.98355109321091</v>
      </c>
      <c r="R46" s="79">
        <f t="shared" si="149"/>
        <v>387.908803826194</v>
      </c>
      <c r="S46" s="79">
        <f t="shared" si="149"/>
        <v>341.4366201762798</v>
      </c>
      <c r="T46" s="79">
        <f t="shared" si="149"/>
        <v>424.37219531353747</v>
      </c>
      <c r="U46" s="79">
        <f t="shared" si="149"/>
        <v>470.26256848010877</v>
      </c>
      <c r="V46" s="79">
        <f t="shared" si="149"/>
        <v>380.77068829359729</v>
      </c>
      <c r="W46" s="79">
        <f t="shared" si="149"/>
        <v>365.36912659404953</v>
      </c>
      <c r="X46" s="79">
        <f t="shared" si="149"/>
        <v>484.01533978505131</v>
      </c>
      <c r="Y46" s="79">
        <f t="shared" si="149"/>
        <v>499.16929043864974</v>
      </c>
      <c r="Z46" s="79">
        <f t="shared" si="149"/>
        <v>542.55926728857992</v>
      </c>
      <c r="AA46" s="79">
        <f t="shared" si="149"/>
        <v>488.70806684918665</v>
      </c>
      <c r="AB46" s="79">
        <f t="shared" si="149"/>
        <v>414.89775539072053</v>
      </c>
      <c r="AC46" s="79">
        <f t="shared" si="149"/>
        <v>499.09688804083771</v>
      </c>
      <c r="AD46" s="79">
        <f t="shared" si="149"/>
        <v>403.78823715654937</v>
      </c>
      <c r="AE46" s="79">
        <f t="shared" si="149"/>
        <v>422.36652042148302</v>
      </c>
      <c r="AF46" s="79">
        <f t="shared" si="149"/>
        <v>539.87011879986142</v>
      </c>
    </row>
    <row r="47" spans="1:36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6" x14ac:dyDescent="0.25">
      <c r="A48" s="76" t="s">
        <v>80</v>
      </c>
      <c r="B48" s="76">
        <f>+B47+B46</f>
        <v>0</v>
      </c>
      <c r="C48" s="77">
        <f t="shared" ref="C48:AF48" si="150">+C47+C46</f>
        <v>-0.1117358407325126</v>
      </c>
      <c r="D48" s="77">
        <f t="shared" si="150"/>
        <v>2.1048923158469339</v>
      </c>
      <c r="E48" s="77">
        <f t="shared" si="150"/>
        <v>3.1365926094597416</v>
      </c>
      <c r="F48" s="77">
        <f t="shared" si="150"/>
        <v>5.5144425034565456</v>
      </c>
      <c r="G48" s="77">
        <f t="shared" si="150"/>
        <v>6.7209042030547126</v>
      </c>
      <c r="H48" s="77">
        <f t="shared" si="150"/>
        <v>-6.2459656264295491</v>
      </c>
      <c r="I48" s="77">
        <f t="shared" si="150"/>
        <v>-14.089770452981476</v>
      </c>
      <c r="J48" s="77">
        <f t="shared" si="150"/>
        <v>-41.964005099069425</v>
      </c>
      <c r="K48" s="77">
        <f t="shared" si="150"/>
        <v>215.66272301431562</v>
      </c>
      <c r="L48" s="77">
        <f t="shared" si="150"/>
        <v>175.34460826418191</v>
      </c>
      <c r="M48" s="77">
        <f t="shared" si="150"/>
        <v>244.25719981166031</v>
      </c>
      <c r="N48" s="77">
        <f t="shared" si="150"/>
        <v>163.64924389834044</v>
      </c>
      <c r="O48" s="77">
        <f t="shared" si="150"/>
        <v>325.9884093091668</v>
      </c>
      <c r="P48" s="77">
        <f t="shared" si="150"/>
        <v>413.53688196617009</v>
      </c>
      <c r="Q48" s="77">
        <f t="shared" si="150"/>
        <v>223.38663370057088</v>
      </c>
      <c r="R48" s="77">
        <f t="shared" si="150"/>
        <v>404.40281251332647</v>
      </c>
      <c r="S48" s="77">
        <f t="shared" si="150"/>
        <v>358.02246420398245</v>
      </c>
      <c r="T48" s="77">
        <f t="shared" si="150"/>
        <v>441.05079303521603</v>
      </c>
      <c r="U48" s="77">
        <f t="shared" si="150"/>
        <v>487.03484743270297</v>
      </c>
      <c r="V48" s="77">
        <f t="shared" si="150"/>
        <v>397.63758528941628</v>
      </c>
      <c r="W48" s="77">
        <f t="shared" si="150"/>
        <v>382.33158781352557</v>
      </c>
      <c r="X48" s="77">
        <f t="shared" si="150"/>
        <v>501.07432087042099</v>
      </c>
      <c r="Y48" s="77">
        <f t="shared" si="150"/>
        <v>516.32575658857195</v>
      </c>
      <c r="Z48" s="77">
        <f t="shared" si="150"/>
        <v>559.81419335370026</v>
      </c>
      <c r="AA48" s="77">
        <f t="shared" si="150"/>
        <v>506.06243742865706</v>
      </c>
      <c r="AB48" s="77">
        <f t="shared" si="150"/>
        <v>432.35256492968449</v>
      </c>
      <c r="AC48" s="77">
        <f t="shared" si="150"/>
        <v>516.65314092889025</v>
      </c>
      <c r="AD48" s="77">
        <f t="shared" si="150"/>
        <v>421.44694782718125</v>
      </c>
      <c r="AE48" s="77">
        <f t="shared" si="150"/>
        <v>440.12871345252006</v>
      </c>
      <c r="AF48" s="77">
        <f t="shared" si="150"/>
        <v>557.7368290149077</v>
      </c>
    </row>
    <row r="49" spans="1:36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f>+'Project costs'!C6</f>
        <v>96.659637315103978</v>
      </c>
      <c r="L49" s="87">
        <f>+K49</f>
        <v>96.659637315103978</v>
      </c>
      <c r="M49" s="87">
        <f>+L49</f>
        <v>96.659637315103978</v>
      </c>
      <c r="N49" s="87">
        <f>+M49</f>
        <v>96.659637315103978</v>
      </c>
      <c r="O49" s="87">
        <f>+'Project costs'!D6</f>
        <v>193.31927463020796</v>
      </c>
      <c r="P49" s="87">
        <f t="shared" ref="P49" si="151">+O49</f>
        <v>193.31927463020796</v>
      </c>
      <c r="Q49" s="87">
        <f t="shared" ref="Q49" si="152">+P49</f>
        <v>193.31927463020796</v>
      </c>
      <c r="R49" s="87">
        <f t="shared" ref="R49" si="153">+Q49</f>
        <v>193.31927463020796</v>
      </c>
      <c r="S49" s="87">
        <f t="shared" ref="S49" si="154">+R49</f>
        <v>193.31927463020796</v>
      </c>
      <c r="T49" s="87">
        <f t="shared" ref="T49" si="155">+S49</f>
        <v>193.31927463020796</v>
      </c>
      <c r="U49" s="87">
        <f t="shared" ref="U49" si="156">+T49</f>
        <v>193.31927463020796</v>
      </c>
      <c r="V49" s="87">
        <f t="shared" ref="V49" si="157">+U49</f>
        <v>193.31927463020796</v>
      </c>
      <c r="W49" s="87">
        <f t="shared" ref="W49" si="158">+V49</f>
        <v>193.31927463020796</v>
      </c>
      <c r="X49" s="87">
        <f t="shared" ref="X49" si="159">+W49</f>
        <v>193.31927463020796</v>
      </c>
      <c r="Y49" s="87">
        <f t="shared" ref="Y49" si="160">+X49</f>
        <v>193.31927463020796</v>
      </c>
      <c r="Z49" s="87">
        <f t="shared" ref="Z49" si="161">+Y49</f>
        <v>193.31927463020796</v>
      </c>
      <c r="AA49" s="87">
        <f t="shared" ref="AA49" si="162">+Z49</f>
        <v>193.31927463020796</v>
      </c>
      <c r="AB49" s="87">
        <f t="shared" ref="AB49" si="163">+AA49</f>
        <v>193.31927463020796</v>
      </c>
      <c r="AC49" s="87">
        <f t="shared" ref="AC49" si="164">+AB49</f>
        <v>193.31927463020796</v>
      </c>
      <c r="AD49" s="87">
        <f t="shared" ref="AD49" si="165">+AC49</f>
        <v>193.31927463020796</v>
      </c>
      <c r="AE49" s="87">
        <f t="shared" ref="AE49" si="166">+AD49</f>
        <v>193.31927463020796</v>
      </c>
      <c r="AF49" s="87">
        <f t="shared" ref="AF49" si="167">+AE49</f>
        <v>193.31927463020796</v>
      </c>
      <c r="AG49" s="27"/>
      <c r="AH49" s="27"/>
      <c r="AI49" s="27"/>
      <c r="AJ49" s="27"/>
    </row>
    <row r="50" spans="1:36" x14ac:dyDescent="0.25">
      <c r="A50" t="s">
        <v>121</v>
      </c>
      <c r="B50" s="64">
        <f>XNPV($B$3,B48:AF48,$B$10:$AF$10)</f>
        <v>2722.123840262474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35"/>
    </row>
    <row r="51" spans="1:36" x14ac:dyDescent="0.25">
      <c r="A51" t="s">
        <v>122</v>
      </c>
      <c r="B51" s="64">
        <f>+XNPV($B$3,B49:AF49,$B$10:$AF$10)</f>
        <v>1271.2653904747724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35"/>
    </row>
    <row r="52" spans="1:36" ht="15.75" thickBot="1" x14ac:dyDescent="0.3">
      <c r="A52" s="1" t="s">
        <v>123</v>
      </c>
      <c r="B52" s="105">
        <f>+B50-B51</f>
        <v>1450.8584497877016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35"/>
    </row>
    <row r="53" spans="1:36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5"/>
    </row>
    <row r="54" spans="1:36" s="103" customFormat="1" ht="15.75" thickTop="1" x14ac:dyDescent="0.25">
      <c r="A54" s="115" t="str">
        <f>+A2</f>
        <v>Option 7:  750 MW in 2028 and 750 MW in 2032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6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6" x14ac:dyDescent="0.25">
      <c r="A56" s="19" t="s">
        <v>73</v>
      </c>
      <c r="B56" s="1">
        <v>0</v>
      </c>
      <c r="C56" s="1">
        <f>+B56+1</f>
        <v>1</v>
      </c>
      <c r="D56" s="1">
        <f t="shared" ref="D56" si="168">+C56+1</f>
        <v>2</v>
      </c>
      <c r="E56" s="1">
        <f t="shared" ref="E56" si="169">+D56+1</f>
        <v>3</v>
      </c>
      <c r="F56" s="1">
        <f t="shared" ref="F56" si="170">+E56+1</f>
        <v>4</v>
      </c>
      <c r="G56" s="1">
        <f t="shared" ref="G56" si="171">+F56+1</f>
        <v>5</v>
      </c>
      <c r="H56" s="28">
        <f t="shared" ref="H56" si="172">+G56+1</f>
        <v>6</v>
      </c>
      <c r="I56" s="1">
        <f t="shared" ref="I56" si="173">+H56+1</f>
        <v>7</v>
      </c>
      <c r="J56" s="1">
        <f t="shared" ref="J56" si="174">+I56+1</f>
        <v>8</v>
      </c>
      <c r="K56" s="1">
        <f t="shared" ref="K56" si="175">+J56+1</f>
        <v>9</v>
      </c>
      <c r="L56" s="1">
        <f t="shared" ref="L56" si="176">+K56+1</f>
        <v>10</v>
      </c>
      <c r="M56" s="1">
        <f t="shared" ref="M56" si="177">+L56+1</f>
        <v>11</v>
      </c>
      <c r="N56" s="1">
        <f t="shared" ref="N56" si="178">+M56+1</f>
        <v>12</v>
      </c>
      <c r="O56" s="1">
        <f t="shared" ref="O56" si="179">+N56+1</f>
        <v>13</v>
      </c>
      <c r="P56" s="1">
        <f t="shared" ref="P56" si="180">+O56+1</f>
        <v>14</v>
      </c>
      <c r="Q56" s="1">
        <f t="shared" ref="Q56" si="181">+P56+1</f>
        <v>15</v>
      </c>
      <c r="R56" s="1">
        <f t="shared" ref="R56" si="182">+Q56+1</f>
        <v>16</v>
      </c>
      <c r="S56" s="1">
        <f t="shared" ref="S56" si="183">+R56+1</f>
        <v>17</v>
      </c>
      <c r="T56" s="1">
        <f t="shared" ref="T56" si="184">+S56+1</f>
        <v>18</v>
      </c>
      <c r="U56" s="1">
        <f t="shared" ref="U56" si="185">+T56+1</f>
        <v>19</v>
      </c>
      <c r="V56" s="1">
        <f t="shared" ref="V56" si="186">+U56+1</f>
        <v>20</v>
      </c>
      <c r="W56" s="1">
        <f t="shared" ref="W56" si="187">+V56+1</f>
        <v>21</v>
      </c>
      <c r="X56" s="1">
        <f t="shared" ref="X56" si="188">+W56+1</f>
        <v>22</v>
      </c>
      <c r="Y56" s="1">
        <f t="shared" ref="Y56" si="189">+X56+1</f>
        <v>23</v>
      </c>
      <c r="Z56" s="1">
        <f t="shared" ref="Z56" si="190">+Y56+1</f>
        <v>24</v>
      </c>
      <c r="AA56" s="1">
        <f t="shared" ref="AA56" si="191">+Z56+1</f>
        <v>25</v>
      </c>
      <c r="AB56" s="1">
        <f t="shared" ref="AB56" si="192">+AA56+1</f>
        <v>26</v>
      </c>
      <c r="AC56" s="1">
        <f t="shared" ref="AC56" si="193">+AB56+1</f>
        <v>27</v>
      </c>
      <c r="AD56" s="1">
        <f t="shared" ref="AD56" si="194">+AC56+1</f>
        <v>28</v>
      </c>
      <c r="AE56" s="1">
        <f t="shared" ref="AE56" si="195">+AD56+1</f>
        <v>29</v>
      </c>
      <c r="AF56" s="1">
        <f t="shared" ref="AF56" si="196">+AE56+1</f>
        <v>30</v>
      </c>
    </row>
    <row r="57" spans="1:36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197">1/((1+$B$3)^((D58-$B$10)/365))</f>
        <v>0.89153802637356161</v>
      </c>
      <c r="E57" s="24">
        <f t="shared" si="197"/>
        <v>0.84186782471535571</v>
      </c>
      <c r="F57" s="24">
        <f t="shared" si="197"/>
        <v>0.79496489585963725</v>
      </c>
      <c r="G57" s="24">
        <f t="shared" si="197"/>
        <v>0.75055717891413165</v>
      </c>
      <c r="H57" s="24">
        <f t="shared" si="197"/>
        <v>0.70874143429096481</v>
      </c>
      <c r="I57" s="24">
        <f t="shared" si="197"/>
        <v>0.66925536760242199</v>
      </c>
      <c r="J57" s="24">
        <f t="shared" si="197"/>
        <v>0.63196918564912374</v>
      </c>
      <c r="K57" s="24">
        <f t="shared" si="197"/>
        <v>0.59666660957217577</v>
      </c>
      <c r="L57" s="24">
        <f t="shared" si="197"/>
        <v>0.56342456050252676</v>
      </c>
      <c r="M57" s="24">
        <f t="shared" si="197"/>
        <v>0.5320345236095626</v>
      </c>
      <c r="N57" s="24">
        <f t="shared" si="197"/>
        <v>0.50239331785605534</v>
      </c>
      <c r="O57" s="24">
        <f t="shared" si="197"/>
        <v>0.47432900914146753</v>
      </c>
      <c r="P57" s="24">
        <f t="shared" si="197"/>
        <v>0.44790274706465294</v>
      </c>
      <c r="Q57" s="24">
        <f t="shared" si="197"/>
        <v>0.42294876965500755</v>
      </c>
      <c r="R57" s="24">
        <f t="shared" si="197"/>
        <v>0.39938505161001664</v>
      </c>
      <c r="S57" s="24">
        <f t="shared" si="197"/>
        <v>0.37707491135535165</v>
      </c>
      <c r="T57" s="24">
        <f t="shared" si="197"/>
        <v>0.35606696067549731</v>
      </c>
      <c r="U57" s="24">
        <f t="shared" si="197"/>
        <v>0.33622942462275479</v>
      </c>
      <c r="V57" s="24">
        <f t="shared" si="197"/>
        <v>0.31749709596105269</v>
      </c>
      <c r="W57" s="24">
        <f t="shared" si="197"/>
        <v>0.29976131763688901</v>
      </c>
      <c r="X57" s="24">
        <f t="shared" si="197"/>
        <v>0.28306073431245427</v>
      </c>
      <c r="Y57" s="24">
        <f t="shared" si="197"/>
        <v>0.26729058953017398</v>
      </c>
      <c r="Z57" s="24">
        <f t="shared" si="197"/>
        <v>0.25239904582641548</v>
      </c>
      <c r="AA57" s="24">
        <f t="shared" si="197"/>
        <v>0.23829972465795707</v>
      </c>
      <c r="AB57" s="24">
        <f t="shared" si="197"/>
        <v>0.22502334717465258</v>
      </c>
      <c r="AC57" s="24">
        <f t="shared" si="197"/>
        <v>0.21248663567011578</v>
      </c>
      <c r="AD57" s="24">
        <f t="shared" si="197"/>
        <v>0.20064838118046815</v>
      </c>
      <c r="AE57" s="24">
        <f t="shared" si="197"/>
        <v>0.18943991579609307</v>
      </c>
      <c r="AF57" s="24">
        <f t="shared" si="197"/>
        <v>0.17888566175268469</v>
      </c>
    </row>
    <row r="58" spans="1:36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" si="198">EDATE(C58,12)</f>
        <v>44378</v>
      </c>
      <c r="E58" s="26">
        <f t="shared" ref="E58" si="199">EDATE(D58,12)</f>
        <v>44743</v>
      </c>
      <c r="F58" s="26">
        <f t="shared" ref="F58" si="200">EDATE(E58,12)</f>
        <v>45108</v>
      </c>
      <c r="G58" s="26">
        <f t="shared" ref="G58" si="201">EDATE(F58,12)</f>
        <v>45474</v>
      </c>
      <c r="H58" s="26">
        <f t="shared" ref="H58" si="202">EDATE(G58,12)</f>
        <v>45839</v>
      </c>
      <c r="I58" s="26">
        <f t="shared" ref="I58" si="203">EDATE(H58,12)</f>
        <v>46204</v>
      </c>
      <c r="J58" s="26">
        <f t="shared" ref="J58" si="204">EDATE(I58,12)</f>
        <v>46569</v>
      </c>
      <c r="K58" s="26">
        <f t="shared" ref="K58" si="205">EDATE(J58,12)</f>
        <v>46935</v>
      </c>
      <c r="L58" s="26">
        <f t="shared" ref="L58" si="206">EDATE(K58,12)</f>
        <v>47300</v>
      </c>
      <c r="M58" s="26">
        <f t="shared" ref="M58" si="207">EDATE(L58,12)</f>
        <v>47665</v>
      </c>
      <c r="N58" s="26">
        <f t="shared" ref="N58" si="208">EDATE(M58,12)</f>
        <v>48030</v>
      </c>
      <c r="O58" s="26">
        <f t="shared" ref="O58" si="209">EDATE(N58,12)</f>
        <v>48396</v>
      </c>
      <c r="P58" s="26">
        <f t="shared" ref="P58" si="210">EDATE(O58,12)</f>
        <v>48761</v>
      </c>
      <c r="Q58" s="26">
        <f t="shared" ref="Q58" si="211">EDATE(P58,12)</f>
        <v>49126</v>
      </c>
      <c r="R58" s="26">
        <f t="shared" ref="R58" si="212">EDATE(Q58,12)</f>
        <v>49491</v>
      </c>
      <c r="S58" s="26">
        <f t="shared" ref="S58" si="213">EDATE(R58,12)</f>
        <v>49857</v>
      </c>
      <c r="T58" s="26">
        <f t="shared" ref="T58" si="214">EDATE(S58,12)</f>
        <v>50222</v>
      </c>
      <c r="U58" s="26">
        <f t="shared" ref="U58" si="215">EDATE(T58,12)</f>
        <v>50587</v>
      </c>
      <c r="V58" s="26">
        <f t="shared" ref="V58" si="216">EDATE(U58,12)</f>
        <v>50952</v>
      </c>
      <c r="W58" s="26">
        <f t="shared" ref="W58" si="217">EDATE(V58,12)</f>
        <v>51318</v>
      </c>
      <c r="X58" s="26">
        <f t="shared" ref="X58" si="218">EDATE(W58,12)</f>
        <v>51683</v>
      </c>
      <c r="Y58" s="26">
        <f t="shared" ref="Y58" si="219">EDATE(X58,12)</f>
        <v>52048</v>
      </c>
      <c r="Z58" s="26">
        <f t="shared" ref="Z58" si="220">EDATE(Y58,12)</f>
        <v>52413</v>
      </c>
      <c r="AA58" s="26">
        <f t="shared" ref="AA58" si="221">EDATE(Z58,12)</f>
        <v>52779</v>
      </c>
      <c r="AB58" s="26">
        <f t="shared" ref="AB58" si="222">EDATE(AA58,12)</f>
        <v>53144</v>
      </c>
      <c r="AC58" s="26">
        <f t="shared" ref="AC58" si="223">EDATE(AB58,12)</f>
        <v>53509</v>
      </c>
      <c r="AD58" s="26">
        <f t="shared" ref="AD58" si="224">EDATE(AC58,12)</f>
        <v>53874</v>
      </c>
      <c r="AE58" s="26">
        <f t="shared" ref="AE58" si="225">EDATE(AD58,12)</f>
        <v>54240</v>
      </c>
      <c r="AF58" s="26">
        <f t="shared" ref="AF58" si="226">EDATE(AE58,12)</f>
        <v>54605</v>
      </c>
    </row>
    <row r="59" spans="1:36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6" s="82" customFormat="1" x14ac:dyDescent="0.25">
      <c r="A60" s="82" t="s">
        <v>81</v>
      </c>
      <c r="B60" s="82">
        <v>0</v>
      </c>
      <c r="C60" s="83">
        <f>+'Market benefits'!I558</f>
        <v>1.5746386117001072</v>
      </c>
      <c r="D60" s="83">
        <f>+'Market benefits'!J558</f>
        <v>-1.7267057787675153</v>
      </c>
      <c r="E60" s="83">
        <f>+'Market benefits'!K558</f>
        <v>-9.4831987385880741</v>
      </c>
      <c r="F60" s="83">
        <f>+'Market benefits'!L558</f>
        <v>5.8326428066114744</v>
      </c>
      <c r="G60" s="83">
        <f>+'Market benefits'!M558</f>
        <v>15.781311973073814</v>
      </c>
      <c r="H60" s="83">
        <f>+'Market benefits'!N558</f>
        <v>-3.7359427971774499</v>
      </c>
      <c r="I60" s="83">
        <f>+'Market benefits'!O558</f>
        <v>-33.597144860335476</v>
      </c>
      <c r="J60" s="83">
        <f>+'Market benefits'!P558</f>
        <v>-15.606907096881192</v>
      </c>
      <c r="K60" s="83">
        <f>+'Market benefits'!Q558</f>
        <v>198.9669600043832</v>
      </c>
      <c r="L60" s="83">
        <f>+'Market benefits'!R558</f>
        <v>150.05404485695314</v>
      </c>
      <c r="M60" s="83">
        <f>+'Market benefits'!S558</f>
        <v>133.58675545492341</v>
      </c>
      <c r="N60" s="83">
        <f>+'Market benefits'!T558</f>
        <v>118.0588945585358</v>
      </c>
      <c r="O60" s="83">
        <f>+'Market benefits'!U558</f>
        <v>214.32349951886204</v>
      </c>
      <c r="P60" s="83">
        <f>+'Market benefits'!V558</f>
        <v>226.70942930952305</v>
      </c>
      <c r="Q60" s="83">
        <f>+'Market benefits'!W558</f>
        <v>150.00555797621433</v>
      </c>
      <c r="R60" s="83">
        <f>+'Market benefits'!X558</f>
        <v>309.6420099266245</v>
      </c>
      <c r="S60" s="83">
        <f>+'Market benefits'!Y558</f>
        <v>247.71559373006463</v>
      </c>
      <c r="T60" s="83">
        <f>+'Market benefits'!Z558</f>
        <v>273.89613293368541</v>
      </c>
      <c r="U60" s="83">
        <f>+'Market benefits'!AA558</f>
        <v>245.87257801640354</v>
      </c>
      <c r="V60" s="83">
        <f>+'Market benefits'!AB558</f>
        <v>347.68134007546678</v>
      </c>
      <c r="W60" s="83">
        <f>+'Market benefits'!AC558</f>
        <v>420.16793931036642</v>
      </c>
      <c r="X60" s="83">
        <f>+'Market benefits'!AD558</f>
        <v>384.12554050309348</v>
      </c>
      <c r="Y60" s="83">
        <f>+'Market benefits'!AE558</f>
        <v>324.61218154341088</v>
      </c>
      <c r="Z60" s="83">
        <f>+'Market benefits'!AF558</f>
        <v>365.49487817271182</v>
      </c>
      <c r="AA60" s="83">
        <f>+'Market benefits'!AG558</f>
        <v>350.79486820306789</v>
      </c>
      <c r="AB60" s="83">
        <f>+'Market benefits'!AH558</f>
        <v>315.74035629993978</v>
      </c>
      <c r="AC60" s="83">
        <f>+'Market benefits'!AI558</f>
        <v>318.30220562796387</v>
      </c>
      <c r="AD60" s="83">
        <f>+'Market benefits'!AJ558</f>
        <v>307.05268205698559</v>
      </c>
      <c r="AE60" s="83">
        <f>+'Market benefits'!AK558</f>
        <v>391.8334275766004</v>
      </c>
      <c r="AF60" s="83">
        <f>+'Market benefits'!AL558</f>
        <v>440.16355109679665</v>
      </c>
    </row>
    <row r="61" spans="1:36" s="85" customFormat="1" x14ac:dyDescent="0.25">
      <c r="A61" s="84" t="s">
        <v>82</v>
      </c>
      <c r="B61" s="131">
        <f t="shared" ref="B61:AF61" si="227">+B60/((1+$B$3)^(($H$10-$B$10)/(365)))</f>
        <v>0</v>
      </c>
      <c r="C61" s="130">
        <f t="shared" si="227"/>
        <v>1.1160116281462678</v>
      </c>
      <c r="D61" s="130">
        <f t="shared" si="227"/>
        <v>-1.2237879302421861</v>
      </c>
      <c r="E61" s="130">
        <f t="shared" si="227"/>
        <v>-6.7211358756531805</v>
      </c>
      <c r="F61" s="130">
        <f t="shared" si="227"/>
        <v>4.1338356284646949</v>
      </c>
      <c r="G61" s="130">
        <f t="shared" si="227"/>
        <v>11.184869682789511</v>
      </c>
      <c r="H61" s="130">
        <f t="shared" si="227"/>
        <v>-2.6478174565005452</v>
      </c>
      <c r="I61" s="130">
        <f t="shared" si="227"/>
        <v>-23.811688636395484</v>
      </c>
      <c r="J61" s="130">
        <f t="shared" si="227"/>
        <v>-11.061261720689414</v>
      </c>
      <c r="K61" s="130">
        <f t="shared" si="227"/>
        <v>141.01612861001959</v>
      </c>
      <c r="L61" s="130">
        <f t="shared" si="227"/>
        <v>106.34951897307775</v>
      </c>
      <c r="M61" s="130">
        <f t="shared" si="227"/>
        <v>94.678468663398789</v>
      </c>
      <c r="N61" s="130">
        <f t="shared" si="227"/>
        <v>83.673230260222454</v>
      </c>
      <c r="O61" s="130">
        <f t="shared" si="227"/>
        <v>151.8999444512572</v>
      </c>
      <c r="P61" s="130">
        <f t="shared" si="227"/>
        <v>160.67836609611746</v>
      </c>
      <c r="Q61" s="130">
        <f t="shared" si="227"/>
        <v>106.31515431167863</v>
      </c>
      <c r="R61" s="130">
        <f t="shared" si="227"/>
        <v>219.45612223213303</v>
      </c>
      <c r="S61" s="130">
        <f t="shared" si="227"/>
        <v>175.56630519648394</v>
      </c>
      <c r="T61" s="130">
        <f t="shared" si="227"/>
        <v>194.12153810216898</v>
      </c>
      <c r="U61" s="130">
        <f t="shared" si="227"/>
        <v>174.26008359616299</v>
      </c>
      <c r="V61" s="130">
        <f t="shared" si="227"/>
        <v>246.41617164129104</v>
      </c>
      <c r="W61" s="130">
        <f t="shared" si="227"/>
        <v>297.79042794990818</v>
      </c>
      <c r="X61" s="130">
        <f t="shared" si="227"/>
        <v>272.24568652395459</v>
      </c>
      <c r="Y61" s="130">
        <f t="shared" si="227"/>
        <v>230.06610313539611</v>
      </c>
      <c r="Z61" s="130">
        <f t="shared" si="227"/>
        <v>259.04136418212926</v>
      </c>
      <c r="AA61" s="130">
        <f t="shared" si="227"/>
        <v>248.62285803215232</v>
      </c>
      <c r="AB61" s="130">
        <f t="shared" si="227"/>
        <v>223.7782729875596</v>
      </c>
      <c r="AC61" s="130">
        <f t="shared" si="227"/>
        <v>225.59396175474075</v>
      </c>
      <c r="AD61" s="130">
        <f t="shared" si="227"/>
        <v>217.62095828395559</v>
      </c>
      <c r="AE61" s="130">
        <f t="shared" si="227"/>
        <v>277.70858546378469</v>
      </c>
      <c r="AF61" s="130">
        <f t="shared" si="227"/>
        <v>311.96214652694806</v>
      </c>
    </row>
    <row r="62" spans="1:36" x14ac:dyDescent="0.25">
      <c r="A62" s="78" t="s">
        <v>85</v>
      </c>
      <c r="B62" s="132">
        <f t="shared" ref="B62" si="228">+B61/B57</f>
        <v>0</v>
      </c>
      <c r="C62" s="79">
        <f>+C61/C57</f>
        <v>1.1820419451999429</v>
      </c>
      <c r="D62" s="79">
        <f t="shared" ref="D62:AF62" si="229">+D61/D57</f>
        <v>-1.3726704795981512</v>
      </c>
      <c r="E62" s="79">
        <f t="shared" si="229"/>
        <v>-7.983599893398547</v>
      </c>
      <c r="F62" s="79">
        <f t="shared" si="229"/>
        <v>5.2000228563483439</v>
      </c>
      <c r="G62" s="79">
        <f t="shared" si="229"/>
        <v>14.9020887375579</v>
      </c>
      <c r="H62" s="79">
        <f t="shared" si="229"/>
        <v>-3.7359427971774504</v>
      </c>
      <c r="I62" s="79">
        <f t="shared" si="229"/>
        <v>-35.579376407095268</v>
      </c>
      <c r="J62" s="79">
        <f t="shared" si="229"/>
        <v>-17.502849777917412</v>
      </c>
      <c r="K62" s="79">
        <f t="shared" si="229"/>
        <v>236.33990296713861</v>
      </c>
      <c r="L62" s="79">
        <f t="shared" si="229"/>
        <v>188.75556095428823</v>
      </c>
      <c r="M62" s="79">
        <f t="shared" si="229"/>
        <v>177.95549811515477</v>
      </c>
      <c r="N62" s="79">
        <f t="shared" si="229"/>
        <v>166.54924993289089</v>
      </c>
      <c r="O62" s="79">
        <f t="shared" si="229"/>
        <v>320.24173416294974</v>
      </c>
      <c r="P62" s="79">
        <f t="shared" si="229"/>
        <v>358.73494223719104</v>
      </c>
      <c r="Q62" s="79">
        <f t="shared" si="229"/>
        <v>251.36650568436025</v>
      </c>
      <c r="R62" s="79">
        <f t="shared" si="229"/>
        <v>549.48506797501034</v>
      </c>
      <c r="S62" s="79">
        <f t="shared" si="229"/>
        <v>465.60060059533367</v>
      </c>
      <c r="T62" s="79">
        <f t="shared" si="229"/>
        <v>545.1826750055651</v>
      </c>
      <c r="U62" s="79">
        <f t="shared" si="229"/>
        <v>518.27731553144292</v>
      </c>
      <c r="V62" s="79">
        <f t="shared" si="229"/>
        <v>776.12102528181504</v>
      </c>
      <c r="W62" s="79">
        <f t="shared" si="229"/>
        <v>993.42513669702964</v>
      </c>
      <c r="X62" s="79">
        <f t="shared" si="229"/>
        <v>961.79248310519267</v>
      </c>
      <c r="Y62" s="79">
        <f t="shared" si="229"/>
        <v>860.73401813281691</v>
      </c>
      <c r="Z62" s="79">
        <f t="shared" si="229"/>
        <v>1026.3167332268044</v>
      </c>
      <c r="AA62" s="79">
        <f t="shared" si="229"/>
        <v>1043.3199551070088</v>
      </c>
      <c r="AB62" s="79">
        <f t="shared" si="229"/>
        <v>994.46691108844539</v>
      </c>
      <c r="AC62" s="79">
        <f t="shared" si="229"/>
        <v>1061.6854139710415</v>
      </c>
      <c r="AD62" s="79">
        <f t="shared" si="229"/>
        <v>1084.5886570508728</v>
      </c>
      <c r="AE62" s="79">
        <f t="shared" si="229"/>
        <v>1465.9454650660905</v>
      </c>
      <c r="AF62" s="79">
        <f t="shared" si="229"/>
        <v>1743.9192357308434</v>
      </c>
    </row>
    <row r="63" spans="1:36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6" x14ac:dyDescent="0.25">
      <c r="A64" s="76" t="s">
        <v>80</v>
      </c>
      <c r="B64" s="76">
        <f>+B63+B62</f>
        <v>0</v>
      </c>
      <c r="C64" s="77">
        <f t="shared" ref="C64:AF64" si="230">+C63+C62</f>
        <v>1.1820419451999429</v>
      </c>
      <c r="D64" s="77">
        <f t="shared" si="230"/>
        <v>-1.3726704795981512</v>
      </c>
      <c r="E64" s="77">
        <f t="shared" si="230"/>
        <v>-7.983599893398547</v>
      </c>
      <c r="F64" s="77">
        <f t="shared" si="230"/>
        <v>5.2000228563483439</v>
      </c>
      <c r="G64" s="77">
        <f t="shared" si="230"/>
        <v>14.9020887375579</v>
      </c>
      <c r="H64" s="77">
        <f t="shared" si="230"/>
        <v>-3.7359427971774504</v>
      </c>
      <c r="I64" s="77">
        <f t="shared" si="230"/>
        <v>-35.579376407095268</v>
      </c>
      <c r="J64" s="77">
        <f t="shared" si="230"/>
        <v>-17.502849777917412</v>
      </c>
      <c r="K64" s="77">
        <f t="shared" si="230"/>
        <v>252.21602561825154</v>
      </c>
      <c r="L64" s="77">
        <f t="shared" si="230"/>
        <v>204.71734008561114</v>
      </c>
      <c r="M64" s="77">
        <f t="shared" si="230"/>
        <v>194.00379029148979</v>
      </c>
      <c r="N64" s="77">
        <f t="shared" si="230"/>
        <v>182.68492028468813</v>
      </c>
      <c r="O64" s="77">
        <f t="shared" si="230"/>
        <v>336.46565647196383</v>
      </c>
      <c r="P64" s="77">
        <f t="shared" si="230"/>
        <v>375.04799902299413</v>
      </c>
      <c r="Q64" s="77">
        <f t="shared" si="230"/>
        <v>267.76958829172025</v>
      </c>
      <c r="R64" s="77">
        <f t="shared" si="230"/>
        <v>565.9790766621428</v>
      </c>
      <c r="S64" s="77">
        <f t="shared" si="230"/>
        <v>482.18644462303632</v>
      </c>
      <c r="T64" s="77">
        <f t="shared" si="230"/>
        <v>561.86127272724366</v>
      </c>
      <c r="U64" s="77">
        <f t="shared" si="230"/>
        <v>535.04959448403713</v>
      </c>
      <c r="V64" s="77">
        <f t="shared" si="230"/>
        <v>792.98792227763408</v>
      </c>
      <c r="W64" s="77">
        <f t="shared" si="230"/>
        <v>1010.3875979165057</v>
      </c>
      <c r="X64" s="77">
        <f t="shared" si="230"/>
        <v>978.85146419056241</v>
      </c>
      <c r="Y64" s="77">
        <f t="shared" si="230"/>
        <v>877.89048428273918</v>
      </c>
      <c r="Z64" s="77">
        <f t="shared" si="230"/>
        <v>1043.5716592919248</v>
      </c>
      <c r="AA64" s="77">
        <f t="shared" si="230"/>
        <v>1060.6743256864793</v>
      </c>
      <c r="AB64" s="77">
        <f t="shared" si="230"/>
        <v>1011.9217206274094</v>
      </c>
      <c r="AC64" s="77">
        <f t="shared" si="230"/>
        <v>1079.241666859094</v>
      </c>
      <c r="AD64" s="77">
        <f t="shared" si="230"/>
        <v>1102.2473677215048</v>
      </c>
      <c r="AE64" s="77">
        <f t="shared" si="230"/>
        <v>1483.7076580971275</v>
      </c>
      <c r="AF64" s="77">
        <f t="shared" si="230"/>
        <v>1761.7859459458898</v>
      </c>
    </row>
    <row r="65" spans="1:36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7">
        <f>+'Project costs'!C6</f>
        <v>96.659637315103978</v>
      </c>
      <c r="L65" s="87">
        <f>+K65</f>
        <v>96.659637315103978</v>
      </c>
      <c r="M65" s="87">
        <f>+L65</f>
        <v>96.659637315103978</v>
      </c>
      <c r="N65" s="87">
        <f>+M65</f>
        <v>96.659637315103978</v>
      </c>
      <c r="O65" s="87">
        <f>+'Project costs'!D6</f>
        <v>193.31927463020796</v>
      </c>
      <c r="P65" s="87">
        <f t="shared" ref="P65" si="231">+O65</f>
        <v>193.31927463020796</v>
      </c>
      <c r="Q65" s="87">
        <f t="shared" ref="Q65" si="232">+P65</f>
        <v>193.31927463020796</v>
      </c>
      <c r="R65" s="87">
        <f t="shared" ref="R65" si="233">+Q65</f>
        <v>193.31927463020796</v>
      </c>
      <c r="S65" s="87">
        <f t="shared" ref="S65" si="234">+R65</f>
        <v>193.31927463020796</v>
      </c>
      <c r="T65" s="87">
        <f t="shared" ref="T65" si="235">+S65</f>
        <v>193.31927463020796</v>
      </c>
      <c r="U65" s="87">
        <f t="shared" ref="U65" si="236">+T65</f>
        <v>193.31927463020796</v>
      </c>
      <c r="V65" s="87">
        <f t="shared" ref="V65" si="237">+U65</f>
        <v>193.31927463020796</v>
      </c>
      <c r="W65" s="87">
        <f t="shared" ref="W65" si="238">+V65</f>
        <v>193.31927463020796</v>
      </c>
      <c r="X65" s="87">
        <f t="shared" ref="X65" si="239">+W65</f>
        <v>193.31927463020796</v>
      </c>
      <c r="Y65" s="87">
        <f t="shared" ref="Y65" si="240">+X65</f>
        <v>193.31927463020796</v>
      </c>
      <c r="Z65" s="87">
        <f t="shared" ref="Z65" si="241">+Y65</f>
        <v>193.31927463020796</v>
      </c>
      <c r="AA65" s="87">
        <f t="shared" ref="AA65" si="242">+Z65</f>
        <v>193.31927463020796</v>
      </c>
      <c r="AB65" s="87">
        <f t="shared" ref="AB65" si="243">+AA65</f>
        <v>193.31927463020796</v>
      </c>
      <c r="AC65" s="87">
        <f t="shared" ref="AC65" si="244">+AB65</f>
        <v>193.31927463020796</v>
      </c>
      <c r="AD65" s="87">
        <f t="shared" ref="AD65" si="245">+AC65</f>
        <v>193.31927463020796</v>
      </c>
      <c r="AE65" s="87">
        <f t="shared" ref="AE65" si="246">+AD65</f>
        <v>193.31927463020796</v>
      </c>
      <c r="AF65" s="87">
        <f t="shared" ref="AF65" si="247">+AE65</f>
        <v>193.31927463020796</v>
      </c>
      <c r="AG65" s="27"/>
      <c r="AH65" s="27"/>
      <c r="AI65" s="27"/>
      <c r="AJ65" s="27"/>
    </row>
    <row r="66" spans="1:36" x14ac:dyDescent="0.25">
      <c r="A66" t="s">
        <v>121</v>
      </c>
      <c r="B66" s="64">
        <f>XNPV($B$3,B64:AF64,$B$10:$AF$10)</f>
        <v>4517.4079383635853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35"/>
    </row>
    <row r="67" spans="1:36" x14ac:dyDescent="0.25">
      <c r="A67" t="s">
        <v>122</v>
      </c>
      <c r="B67" s="64">
        <f>+XNPV($B$3,B65:AF65,$B$10:$AF$10)</f>
        <v>1271.2653904747724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35"/>
    </row>
    <row r="68" spans="1:36" ht="15.75" thickBot="1" x14ac:dyDescent="0.3">
      <c r="A68" s="1" t="s">
        <v>123</v>
      </c>
      <c r="B68" s="105">
        <f>+B66-B67</f>
        <v>3246.1425478888132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35"/>
    </row>
    <row r="69" spans="1:36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5"/>
    </row>
    <row r="70" spans="1:36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A4E2E-5195-48E0-B191-61CA2D2C9B23}">
  <dimension ref="A1:AJ70"/>
  <sheetViews>
    <sheetView workbookViewId="0"/>
  </sheetViews>
  <sheetFormatPr defaultColWidth="0" defaultRowHeight="15" zeroHeight="1" x14ac:dyDescent="0.25"/>
  <cols>
    <col min="1" max="1" width="29.7109375" customWidth="1"/>
    <col min="2" max="2" width="10.85546875" customWidth="1"/>
    <col min="3" max="4" width="9.140625" customWidth="1"/>
    <col min="5" max="33" width="9.140625" style="135" customWidth="1"/>
    <col min="34" max="36" width="0" hidden="1" customWidth="1"/>
    <col min="37" max="16384" width="9.140625" hidden="1"/>
  </cols>
  <sheetData>
    <row r="1" spans="1:33" ht="21" x14ac:dyDescent="0.35">
      <c r="A1" s="201" t="s">
        <v>69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3" x14ac:dyDescent="0.25">
      <c r="A2" s="135" t="str">
        <f>+Overview!B13</f>
        <v>Option 8:  750 MW in 2030 and 750 MW in 2032</v>
      </c>
      <c r="B2" s="135"/>
      <c r="C2" s="135"/>
      <c r="D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</row>
    <row r="4" spans="1:33" x14ac:dyDescent="0.25">
      <c r="A4" s="135" t="s">
        <v>83</v>
      </c>
      <c r="B4" s="168"/>
      <c r="C4" s="135"/>
      <c r="D4" s="135"/>
    </row>
    <row r="5" spans="1:33" ht="15.75" thickBot="1" x14ac:dyDescent="0.3">
      <c r="A5" s="135"/>
      <c r="B5" s="135"/>
      <c r="C5" s="135"/>
      <c r="D5" s="135"/>
    </row>
    <row r="6" spans="1:33" s="103" customFormat="1" ht="15.75" thickTop="1" x14ac:dyDescent="0.25">
      <c r="A6" s="115" t="str">
        <f>+A2</f>
        <v>Option 8:  750 MW in 2030 and 750 MW in 2032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  <c r="AG8"/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  <c r="AG9"/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  <c r="AG10"/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  <c r="AG11"/>
    </row>
    <row r="12" spans="1:33" s="82" customFormat="1" x14ac:dyDescent="0.25">
      <c r="A12" s="82" t="s">
        <v>81</v>
      </c>
      <c r="B12" s="82">
        <v>0</v>
      </c>
      <c r="C12" s="83">
        <f>+'Market benefits'!I580</f>
        <v>13.718818683101567</v>
      </c>
      <c r="D12" s="83">
        <f>+'Market benefits'!J580</f>
        <v>1.5787837024080518</v>
      </c>
      <c r="E12" s="83">
        <f>+'Market benefits'!K580</f>
        <v>1.7461170633260306</v>
      </c>
      <c r="F12" s="83">
        <f>+'Market benefits'!L580</f>
        <v>2.4408757459367312</v>
      </c>
      <c r="G12" s="83">
        <f>+'Market benefits'!M580</f>
        <v>1.450836629556985</v>
      </c>
      <c r="H12" s="83">
        <f>+'Market benefits'!N580</f>
        <v>-10.079934429671647</v>
      </c>
      <c r="I12" s="83">
        <f>+'Market benefits'!O580</f>
        <v>-28.405010540006252</v>
      </c>
      <c r="J12" s="83">
        <f>+'Market benefits'!P580</f>
        <v>-11.873863532967746</v>
      </c>
      <c r="K12" s="83">
        <f>+'Market benefits'!Q580</f>
        <v>-23.093809639995406</v>
      </c>
      <c r="L12" s="83">
        <f>+'Market benefits'!R580</f>
        <v>-6.7801283612658931</v>
      </c>
      <c r="M12" s="83">
        <f>+'Market benefits'!S580</f>
        <v>64.934760022711927</v>
      </c>
      <c r="N12" s="83">
        <f>+'Market benefits'!T580</f>
        <v>111.70638997156527</v>
      </c>
      <c r="O12" s="83">
        <f>+'Market benefits'!U580</f>
        <v>91.096412106816274</v>
      </c>
      <c r="P12" s="83">
        <f>+'Market benefits'!V580</f>
        <v>154.32601732350471</v>
      </c>
      <c r="Q12" s="83">
        <f>+'Market benefits'!W580</f>
        <v>161.21232200046052</v>
      </c>
      <c r="R12" s="83">
        <f>+'Market benefits'!X580</f>
        <v>222.51479467757127</v>
      </c>
      <c r="S12" s="83">
        <f>+'Market benefits'!Y580</f>
        <v>216.39934099559466</v>
      </c>
      <c r="T12" s="83">
        <f>+'Market benefits'!Z580</f>
        <v>158.78181501300818</v>
      </c>
      <c r="U12" s="83">
        <f>+'Market benefits'!AA580</f>
        <v>156.01795044029481</v>
      </c>
      <c r="V12" s="83">
        <f>+'Market benefits'!AB580</f>
        <v>125.63891229266379</v>
      </c>
      <c r="W12" s="83">
        <f>+'Market benefits'!AC580</f>
        <v>144.21244982152533</v>
      </c>
      <c r="X12" s="83">
        <f>+'Market benefits'!AD580</f>
        <v>176.11710089633084</v>
      </c>
      <c r="Y12" s="83">
        <f>+'Market benefits'!AE580</f>
        <v>138.16548133252476</v>
      </c>
      <c r="Z12" s="83">
        <f>+'Market benefits'!AF580</f>
        <v>163.13433197462251</v>
      </c>
      <c r="AA12" s="83">
        <f>+'Market benefits'!AG580</f>
        <v>137.89473989425693</v>
      </c>
      <c r="AB12" s="83">
        <f>+'Market benefits'!AH580</f>
        <v>117.51248631321324</v>
      </c>
      <c r="AC12" s="83">
        <f>+'Market benefits'!AI580</f>
        <v>141.14123522203406</v>
      </c>
      <c r="AD12" s="83">
        <f>+'Market benefits'!AJ580</f>
        <v>79.315645886752137</v>
      </c>
      <c r="AE12" s="83">
        <f>+'Market benefits'!AK580</f>
        <v>100.87250670931637</v>
      </c>
      <c r="AF12" s="83">
        <f>+'Market benefits'!AL580</f>
        <v>126.51031779516373</v>
      </c>
    </row>
    <row r="13" spans="1:33" s="85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9.7230952302390907</v>
      </c>
      <c r="D13" s="130">
        <f t="shared" si="3"/>
        <v>1.1189494256798824</v>
      </c>
      <c r="E13" s="130">
        <f t="shared" si="3"/>
        <v>1.2375455119016183</v>
      </c>
      <c r="F13" s="130">
        <f t="shared" si="3"/>
        <v>1.7299497771012275</v>
      </c>
      <c r="G13" s="130">
        <f t="shared" si="3"/>
        <v>1.0282680337540868</v>
      </c>
      <c r="H13" s="130">
        <f t="shared" si="3"/>
        <v>-7.1440671852443618</v>
      </c>
      <c r="I13" s="130">
        <f t="shared" si="3"/>
        <v>-20.131807911174004</v>
      </c>
      <c r="J13" s="130">
        <f t="shared" si="3"/>
        <v>-8.4154990709307445</v>
      </c>
      <c r="K13" s="130">
        <f t="shared" si="3"/>
        <v>-16.367539767492854</v>
      </c>
      <c r="L13" s="130">
        <f t="shared" si="3"/>
        <v>-4.8053578994404385</v>
      </c>
      <c r="M13" s="130">
        <f t="shared" si="3"/>
        <v>46.021954953836456</v>
      </c>
      <c r="N13" s="130">
        <f t="shared" si="3"/>
        <v>79.170947047913018</v>
      </c>
      <c r="O13" s="130">
        <f t="shared" si="3"/>
        <v>64.56380177534578</v>
      </c>
      <c r="P13" s="130">
        <f t="shared" si="3"/>
        <v>109.37724286627302</v>
      </c>
      <c r="Q13" s="130">
        <f t="shared" si="3"/>
        <v>114.25785231998326</v>
      </c>
      <c r="R13" s="130">
        <f t="shared" si="3"/>
        <v>157.70545473074142</v>
      </c>
      <c r="S13" s="130">
        <f t="shared" si="3"/>
        <v>153.37117931683736</v>
      </c>
      <c r="T13" s="130">
        <f t="shared" si="3"/>
        <v>112.53525131164207</v>
      </c>
      <c r="U13" s="130">
        <f t="shared" si="3"/>
        <v>110.57638597019121</v>
      </c>
      <c r="V13" s="130">
        <f t="shared" si="3"/>
        <v>89.045502901059265</v>
      </c>
      <c r="W13" s="130">
        <f t="shared" si="3"/>
        <v>102.20933852912165</v>
      </c>
      <c r="X13" s="130">
        <f t="shared" si="3"/>
        <v>124.82148669243209</v>
      </c>
      <c r="Y13" s="130">
        <f t="shared" si="3"/>
        <v>97.923601409115136</v>
      </c>
      <c r="Z13" s="130">
        <f t="shared" si="3"/>
        <v>115.62006042579237</v>
      </c>
      <c r="AA13" s="130">
        <f t="shared" si="3"/>
        <v>97.731715733835188</v>
      </c>
      <c r="AB13" s="130">
        <f t="shared" si="3"/>
        <v>83.285968096724133</v>
      </c>
      <c r="AC13" s="130">
        <f t="shared" si="3"/>
        <v>100.03264148886286</v>
      </c>
      <c r="AD13" s="130">
        <f t="shared" si="3"/>
        <v>56.214284627490976</v>
      </c>
      <c r="AE13" s="130">
        <f t="shared" si="3"/>
        <v>71.492525085685855</v>
      </c>
      <c r="AF13" s="130">
        <f t="shared" si="3"/>
        <v>89.66310408675011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10.298375132888651</v>
      </c>
      <c r="D14" s="79">
        <f t="shared" ref="D14:AF14" si="5">+D13/D9</f>
        <v>1.2550776215697093</v>
      </c>
      <c r="E14" s="79">
        <f t="shared" si="5"/>
        <v>1.4699997738006503</v>
      </c>
      <c r="F14" s="79">
        <f t="shared" si="5"/>
        <v>2.1761335451555279</v>
      </c>
      <c r="G14" s="79">
        <f t="shared" si="5"/>
        <v>1.3700062602048964</v>
      </c>
      <c r="H14" s="79">
        <f t="shared" si="5"/>
        <v>-10.079934429671647</v>
      </c>
      <c r="I14" s="79">
        <f t="shared" si="5"/>
        <v>-30.080906161866618</v>
      </c>
      <c r="J14" s="79">
        <f t="shared" si="5"/>
        <v>-13.316312348816201</v>
      </c>
      <c r="K14" s="79">
        <f t="shared" si="5"/>
        <v>-27.431633520147493</v>
      </c>
      <c r="L14" s="79">
        <f t="shared" si="5"/>
        <v>-8.5288399482522887</v>
      </c>
      <c r="M14" s="79">
        <f t="shared" si="5"/>
        <v>86.501820674347826</v>
      </c>
      <c r="N14" s="79">
        <f t="shared" si="5"/>
        <v>157.58757975876762</v>
      </c>
      <c r="O14" s="79">
        <f t="shared" si="5"/>
        <v>136.11607245402479</v>
      </c>
      <c r="P14" s="79">
        <f t="shared" si="5"/>
        <v>244.19864263633298</v>
      </c>
      <c r="Q14" s="79">
        <f t="shared" si="5"/>
        <v>270.14584393561785</v>
      </c>
      <c r="R14" s="79">
        <f t="shared" si="5"/>
        <v>394.8706995792482</v>
      </c>
      <c r="S14" s="79">
        <f t="shared" si="5"/>
        <v>406.73928362288171</v>
      </c>
      <c r="T14" s="79">
        <f t="shared" si="5"/>
        <v>316.05080993235259</v>
      </c>
      <c r="U14" s="79">
        <f t="shared" si="5"/>
        <v>328.87182938928242</v>
      </c>
      <c r="V14" s="79">
        <f t="shared" si="5"/>
        <v>280.46084211108018</v>
      </c>
      <c r="W14" s="79">
        <f t="shared" si="5"/>
        <v>340.96907277719959</v>
      </c>
      <c r="X14" s="79">
        <f t="shared" si="5"/>
        <v>440.97068777702287</v>
      </c>
      <c r="Y14" s="79">
        <f t="shared" si="5"/>
        <v>366.35633742751241</v>
      </c>
      <c r="Z14" s="79">
        <f t="shared" si="5"/>
        <v>458.08438002300824</v>
      </c>
      <c r="AA14" s="79">
        <f t="shared" si="5"/>
        <v>410.12097632137079</v>
      </c>
      <c r="AB14" s="79">
        <f t="shared" si="5"/>
        <v>370.12145247346916</v>
      </c>
      <c r="AC14" s="79">
        <f t="shared" si="5"/>
        <v>470.77144957089416</v>
      </c>
      <c r="AD14" s="79">
        <f t="shared" si="5"/>
        <v>280.16316053370224</v>
      </c>
      <c r="AE14" s="79">
        <f t="shared" si="5"/>
        <v>377.38891925310014</v>
      </c>
      <c r="AF14" s="79">
        <f t="shared" si="5"/>
        <v>501.23136314140311</v>
      </c>
      <c r="AG14"/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100">
        <v>0</v>
      </c>
      <c r="L15" s="100">
        <v>0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  <c r="AG15"/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10.298375132888651</v>
      </c>
      <c r="D16" s="77">
        <f t="shared" si="6"/>
        <v>1.2550776215697093</v>
      </c>
      <c r="E16" s="77">
        <f t="shared" si="6"/>
        <v>1.4699997738006503</v>
      </c>
      <c r="F16" s="77">
        <f t="shared" si="6"/>
        <v>2.1761335451555279</v>
      </c>
      <c r="G16" s="77">
        <f t="shared" si="6"/>
        <v>1.3700062602048964</v>
      </c>
      <c r="H16" s="77">
        <f t="shared" si="6"/>
        <v>-10.079934429671647</v>
      </c>
      <c r="I16" s="77">
        <f t="shared" si="6"/>
        <v>-30.080906161866618</v>
      </c>
      <c r="J16" s="77">
        <f t="shared" si="6"/>
        <v>-13.316312348816201</v>
      </c>
      <c r="K16" s="77">
        <f t="shared" si="6"/>
        <v>-27.431633520147493</v>
      </c>
      <c r="L16" s="77">
        <f t="shared" si="6"/>
        <v>-8.5288399482522887</v>
      </c>
      <c r="M16" s="77">
        <f t="shared" si="6"/>
        <v>102.55011285068285</v>
      </c>
      <c r="N16" s="77">
        <f t="shared" si="6"/>
        <v>173.72325011056486</v>
      </c>
      <c r="O16" s="77">
        <f t="shared" si="6"/>
        <v>152.33999476303887</v>
      </c>
      <c r="P16" s="77">
        <f t="shared" si="6"/>
        <v>260.51169942213608</v>
      </c>
      <c r="Q16" s="77">
        <f t="shared" si="6"/>
        <v>286.54892654297782</v>
      </c>
      <c r="R16" s="77">
        <f t="shared" si="6"/>
        <v>411.36470826638066</v>
      </c>
      <c r="S16" s="77">
        <f t="shared" si="6"/>
        <v>423.32512765058436</v>
      </c>
      <c r="T16" s="77">
        <f t="shared" si="6"/>
        <v>332.72940765403115</v>
      </c>
      <c r="U16" s="77">
        <f t="shared" si="6"/>
        <v>345.64410834187663</v>
      </c>
      <c r="V16" s="77">
        <f t="shared" si="6"/>
        <v>297.32773910689917</v>
      </c>
      <c r="W16" s="77">
        <f t="shared" si="6"/>
        <v>357.93153399667563</v>
      </c>
      <c r="X16" s="77">
        <f t="shared" si="6"/>
        <v>458.02966886239255</v>
      </c>
      <c r="Y16" s="77">
        <f t="shared" si="6"/>
        <v>383.51280357743468</v>
      </c>
      <c r="Z16" s="77">
        <f t="shared" si="6"/>
        <v>475.33930608812858</v>
      </c>
      <c r="AA16" s="77">
        <f t="shared" si="6"/>
        <v>427.4753469008412</v>
      </c>
      <c r="AB16" s="77">
        <f t="shared" si="6"/>
        <v>387.57626201243312</v>
      </c>
      <c r="AC16" s="77">
        <f t="shared" si="6"/>
        <v>488.32770245894665</v>
      </c>
      <c r="AD16" s="77">
        <f t="shared" si="6"/>
        <v>297.82187120433412</v>
      </c>
      <c r="AE16" s="77">
        <f t="shared" si="6"/>
        <v>395.15111228413718</v>
      </c>
      <c r="AF16" s="77">
        <f t="shared" si="6"/>
        <v>519.09807335644939</v>
      </c>
      <c r="AG16"/>
    </row>
    <row r="17" spans="1:36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v>0</v>
      </c>
      <c r="L17" s="87">
        <v>0</v>
      </c>
      <c r="M17" s="87">
        <f>+'Project costs'!C6</f>
        <v>96.659637315103978</v>
      </c>
      <c r="N17" s="87">
        <f>+M17</f>
        <v>96.659637315103978</v>
      </c>
      <c r="O17" s="87">
        <f>+'Project costs'!D6</f>
        <v>193.31927463020796</v>
      </c>
      <c r="P17" s="87">
        <f t="shared" ref="P17:AF17" si="7">+O17</f>
        <v>193.31927463020796</v>
      </c>
      <c r="Q17" s="87">
        <f t="shared" si="7"/>
        <v>193.31927463020796</v>
      </c>
      <c r="R17" s="87">
        <f t="shared" si="7"/>
        <v>193.31927463020796</v>
      </c>
      <c r="S17" s="87">
        <f t="shared" si="7"/>
        <v>193.31927463020796</v>
      </c>
      <c r="T17" s="87">
        <f t="shared" si="7"/>
        <v>193.31927463020796</v>
      </c>
      <c r="U17" s="87">
        <f t="shared" si="7"/>
        <v>193.31927463020796</v>
      </c>
      <c r="V17" s="87">
        <f t="shared" si="7"/>
        <v>193.31927463020796</v>
      </c>
      <c r="W17" s="87">
        <f t="shared" si="7"/>
        <v>193.31927463020796</v>
      </c>
      <c r="X17" s="87">
        <f t="shared" si="7"/>
        <v>193.31927463020796</v>
      </c>
      <c r="Y17" s="87">
        <f t="shared" si="7"/>
        <v>193.31927463020796</v>
      </c>
      <c r="Z17" s="87">
        <f t="shared" si="7"/>
        <v>193.31927463020796</v>
      </c>
      <c r="AA17" s="87">
        <f t="shared" si="7"/>
        <v>193.31927463020796</v>
      </c>
      <c r="AB17" s="87">
        <f t="shared" si="7"/>
        <v>193.31927463020796</v>
      </c>
      <c r="AC17" s="87">
        <f t="shared" si="7"/>
        <v>193.31927463020796</v>
      </c>
      <c r="AD17" s="87">
        <f t="shared" si="7"/>
        <v>193.31927463020796</v>
      </c>
      <c r="AE17" s="87">
        <f t="shared" si="7"/>
        <v>193.31927463020796</v>
      </c>
      <c r="AF17" s="87">
        <f t="shared" si="7"/>
        <v>193.31927463020796</v>
      </c>
      <c r="AG17" s="27"/>
      <c r="AH17" s="27"/>
      <c r="AI17" s="27"/>
      <c r="AJ17" s="27"/>
    </row>
    <row r="18" spans="1:36" x14ac:dyDescent="0.25">
      <c r="A18" t="s">
        <v>121</v>
      </c>
      <c r="B18" s="64">
        <f>XNPV($B$3,B16:AF16,$B$10:$AF$10)</f>
        <v>2042.7053409158552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6" x14ac:dyDescent="0.25">
      <c r="A19" t="s">
        <v>122</v>
      </c>
      <c r="B19" s="64">
        <f>+XNPV($B$3,B17:AF17,$B$10:$AF$10)</f>
        <v>1159.1313987228971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6" ht="15.75" thickBot="1" x14ac:dyDescent="0.3">
      <c r="A20" s="1" t="s">
        <v>123</v>
      </c>
      <c r="B20" s="105">
        <f>+B18-B19</f>
        <v>883.57394219295816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6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6" ht="15.75" thickTop="1" x14ac:dyDescent="0.25">
      <c r="A22" s="115" t="str">
        <f>+A2</f>
        <v>Option 8:  750 MW in 2030 and 750 MW in 2032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/>
    </row>
    <row r="23" spans="1:36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/>
    </row>
    <row r="24" spans="1:36" x14ac:dyDescent="0.25">
      <c r="A24" s="19" t="s">
        <v>73</v>
      </c>
      <c r="B24" s="1">
        <v>0</v>
      </c>
      <c r="C24" s="1">
        <f>+B24+1</f>
        <v>1</v>
      </c>
      <c r="D24" s="1">
        <f t="shared" ref="D24" si="8">+C24+1</f>
        <v>2</v>
      </c>
      <c r="E24" s="1">
        <f t="shared" ref="E24" si="9">+D24+1</f>
        <v>3</v>
      </c>
      <c r="F24" s="1">
        <f t="shared" ref="F24" si="10">+E24+1</f>
        <v>4</v>
      </c>
      <c r="G24" s="1">
        <f t="shared" ref="G24" si="11">+F24+1</f>
        <v>5</v>
      </c>
      <c r="H24" s="28">
        <f t="shared" ref="H24" si="12">+G24+1</f>
        <v>6</v>
      </c>
      <c r="I24" s="1">
        <f t="shared" ref="I24" si="13">+H24+1</f>
        <v>7</v>
      </c>
      <c r="J24" s="1">
        <f t="shared" ref="J24" si="14">+I24+1</f>
        <v>8</v>
      </c>
      <c r="K24" s="1">
        <f t="shared" ref="K24" si="15">+J24+1</f>
        <v>9</v>
      </c>
      <c r="L24" s="1">
        <f t="shared" ref="L24" si="16">+K24+1</f>
        <v>10</v>
      </c>
      <c r="M24" s="1">
        <f t="shared" ref="M24" si="17">+L24+1</f>
        <v>11</v>
      </c>
      <c r="N24" s="1">
        <f t="shared" ref="N24" si="18">+M24+1</f>
        <v>12</v>
      </c>
      <c r="O24" s="1">
        <f t="shared" ref="O24" si="19">+N24+1</f>
        <v>13</v>
      </c>
      <c r="P24" s="1">
        <f t="shared" ref="P24" si="20">+O24+1</f>
        <v>14</v>
      </c>
      <c r="Q24" s="1">
        <f t="shared" ref="Q24" si="21">+P24+1</f>
        <v>15</v>
      </c>
      <c r="R24" s="1">
        <f t="shared" ref="R24" si="22">+Q24+1</f>
        <v>16</v>
      </c>
      <c r="S24" s="1">
        <f t="shared" ref="S24" si="23">+R24+1</f>
        <v>17</v>
      </c>
      <c r="T24" s="1">
        <f t="shared" ref="T24" si="24">+S24+1</f>
        <v>18</v>
      </c>
      <c r="U24" s="1">
        <f t="shared" ref="U24" si="25">+T24+1</f>
        <v>19</v>
      </c>
      <c r="V24" s="1">
        <f t="shared" ref="V24" si="26">+U24+1</f>
        <v>20</v>
      </c>
      <c r="W24" s="1">
        <f t="shared" ref="W24" si="27">+V24+1</f>
        <v>21</v>
      </c>
      <c r="X24" s="1">
        <f t="shared" ref="X24" si="28">+W24+1</f>
        <v>22</v>
      </c>
      <c r="Y24" s="1">
        <f t="shared" ref="Y24" si="29">+X24+1</f>
        <v>23</v>
      </c>
      <c r="Z24" s="1">
        <f t="shared" ref="Z24" si="30">+Y24+1</f>
        <v>24</v>
      </c>
      <c r="AA24" s="1">
        <f t="shared" ref="AA24" si="31">+Z24+1</f>
        <v>25</v>
      </c>
      <c r="AB24" s="1">
        <f t="shared" ref="AB24" si="32">+AA24+1</f>
        <v>26</v>
      </c>
      <c r="AC24" s="1">
        <f t="shared" ref="AC24" si="33">+AB24+1</f>
        <v>27</v>
      </c>
      <c r="AD24" s="1">
        <f t="shared" ref="AD24" si="34">+AC24+1</f>
        <v>28</v>
      </c>
      <c r="AE24" s="1">
        <f t="shared" ref="AE24" si="35">+AD24+1</f>
        <v>29</v>
      </c>
      <c r="AF24" s="1">
        <f t="shared" ref="AF24" si="36">+AE24+1</f>
        <v>30</v>
      </c>
      <c r="AG24"/>
    </row>
    <row r="25" spans="1:36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37">1/((1+$B$3)^((D26-$B$10)/365))</f>
        <v>0.89153802637356161</v>
      </c>
      <c r="E25" s="24">
        <f t="shared" si="37"/>
        <v>0.84186782471535571</v>
      </c>
      <c r="F25" s="24">
        <f t="shared" si="37"/>
        <v>0.79496489585963725</v>
      </c>
      <c r="G25" s="24">
        <f t="shared" si="37"/>
        <v>0.75055717891413165</v>
      </c>
      <c r="H25" s="24">
        <f t="shared" si="37"/>
        <v>0.70874143429096481</v>
      </c>
      <c r="I25" s="24">
        <f t="shared" si="37"/>
        <v>0.66925536760242199</v>
      </c>
      <c r="J25" s="24">
        <f t="shared" si="37"/>
        <v>0.63196918564912374</v>
      </c>
      <c r="K25" s="24">
        <f t="shared" si="37"/>
        <v>0.59666660957217577</v>
      </c>
      <c r="L25" s="24">
        <f t="shared" si="37"/>
        <v>0.56342456050252676</v>
      </c>
      <c r="M25" s="24">
        <f t="shared" si="37"/>
        <v>0.5320345236095626</v>
      </c>
      <c r="N25" s="24">
        <f t="shared" si="37"/>
        <v>0.50239331785605534</v>
      </c>
      <c r="O25" s="24">
        <f t="shared" si="37"/>
        <v>0.47432900914146753</v>
      </c>
      <c r="P25" s="24">
        <f t="shared" si="37"/>
        <v>0.44790274706465294</v>
      </c>
      <c r="Q25" s="24">
        <f t="shared" si="37"/>
        <v>0.42294876965500755</v>
      </c>
      <c r="R25" s="24">
        <f t="shared" si="37"/>
        <v>0.39938505161001664</v>
      </c>
      <c r="S25" s="24">
        <f t="shared" si="37"/>
        <v>0.37707491135535165</v>
      </c>
      <c r="T25" s="24">
        <f t="shared" si="37"/>
        <v>0.35606696067549731</v>
      </c>
      <c r="U25" s="24">
        <f t="shared" si="37"/>
        <v>0.33622942462275479</v>
      </c>
      <c r="V25" s="24">
        <f t="shared" si="37"/>
        <v>0.31749709596105269</v>
      </c>
      <c r="W25" s="24">
        <f t="shared" si="37"/>
        <v>0.29976131763688901</v>
      </c>
      <c r="X25" s="24">
        <f t="shared" si="37"/>
        <v>0.28306073431245427</v>
      </c>
      <c r="Y25" s="24">
        <f t="shared" si="37"/>
        <v>0.26729058953017398</v>
      </c>
      <c r="Z25" s="24">
        <f t="shared" si="37"/>
        <v>0.25239904582641548</v>
      </c>
      <c r="AA25" s="24">
        <f t="shared" si="37"/>
        <v>0.23829972465795707</v>
      </c>
      <c r="AB25" s="24">
        <f t="shared" si="37"/>
        <v>0.22502334717465258</v>
      </c>
      <c r="AC25" s="24">
        <f t="shared" si="37"/>
        <v>0.21248663567011578</v>
      </c>
      <c r="AD25" s="24">
        <f t="shared" si="37"/>
        <v>0.20064838118046815</v>
      </c>
      <c r="AE25" s="24">
        <f t="shared" si="37"/>
        <v>0.18943991579609307</v>
      </c>
      <c r="AF25" s="24">
        <f t="shared" si="37"/>
        <v>0.17888566175268469</v>
      </c>
      <c r="AG25"/>
    </row>
    <row r="26" spans="1:36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" si="38">EDATE(C26,12)</f>
        <v>44378</v>
      </c>
      <c r="E26" s="26">
        <f t="shared" ref="E26" si="39">EDATE(D26,12)</f>
        <v>44743</v>
      </c>
      <c r="F26" s="26">
        <f t="shared" ref="F26" si="40">EDATE(E26,12)</f>
        <v>45108</v>
      </c>
      <c r="G26" s="26">
        <f t="shared" ref="G26" si="41">EDATE(F26,12)</f>
        <v>45474</v>
      </c>
      <c r="H26" s="26">
        <f t="shared" ref="H26" si="42">EDATE(G26,12)</f>
        <v>45839</v>
      </c>
      <c r="I26" s="26">
        <f t="shared" ref="I26" si="43">EDATE(H26,12)</f>
        <v>46204</v>
      </c>
      <c r="J26" s="26">
        <f t="shared" ref="J26" si="44">EDATE(I26,12)</f>
        <v>46569</v>
      </c>
      <c r="K26" s="26">
        <f t="shared" ref="K26" si="45">EDATE(J26,12)</f>
        <v>46935</v>
      </c>
      <c r="L26" s="26">
        <f t="shared" ref="L26" si="46">EDATE(K26,12)</f>
        <v>47300</v>
      </c>
      <c r="M26" s="26">
        <f t="shared" ref="M26" si="47">EDATE(L26,12)</f>
        <v>47665</v>
      </c>
      <c r="N26" s="26">
        <f t="shared" ref="N26" si="48">EDATE(M26,12)</f>
        <v>48030</v>
      </c>
      <c r="O26" s="26">
        <f t="shared" ref="O26" si="49">EDATE(N26,12)</f>
        <v>48396</v>
      </c>
      <c r="P26" s="26">
        <f t="shared" ref="P26" si="50">EDATE(O26,12)</f>
        <v>48761</v>
      </c>
      <c r="Q26" s="26">
        <f t="shared" ref="Q26" si="51">EDATE(P26,12)</f>
        <v>49126</v>
      </c>
      <c r="R26" s="26">
        <f t="shared" ref="R26" si="52">EDATE(Q26,12)</f>
        <v>49491</v>
      </c>
      <c r="S26" s="26">
        <f t="shared" ref="S26" si="53">EDATE(R26,12)</f>
        <v>49857</v>
      </c>
      <c r="T26" s="26">
        <f t="shared" ref="T26" si="54">EDATE(S26,12)</f>
        <v>50222</v>
      </c>
      <c r="U26" s="26">
        <f t="shared" ref="U26" si="55">EDATE(T26,12)</f>
        <v>50587</v>
      </c>
      <c r="V26" s="26">
        <f t="shared" ref="V26" si="56">EDATE(U26,12)</f>
        <v>50952</v>
      </c>
      <c r="W26" s="26">
        <f t="shared" ref="W26" si="57">EDATE(V26,12)</f>
        <v>51318</v>
      </c>
      <c r="X26" s="26">
        <f t="shared" ref="X26" si="58">EDATE(W26,12)</f>
        <v>51683</v>
      </c>
      <c r="Y26" s="26">
        <f t="shared" ref="Y26" si="59">EDATE(X26,12)</f>
        <v>52048</v>
      </c>
      <c r="Z26" s="26">
        <f t="shared" ref="Z26" si="60">EDATE(Y26,12)</f>
        <v>52413</v>
      </c>
      <c r="AA26" s="26">
        <f t="shared" ref="AA26" si="61">EDATE(Z26,12)</f>
        <v>52779</v>
      </c>
      <c r="AB26" s="26">
        <f t="shared" ref="AB26" si="62">EDATE(AA26,12)</f>
        <v>53144</v>
      </c>
      <c r="AC26" s="26">
        <f t="shared" ref="AC26" si="63">EDATE(AB26,12)</f>
        <v>53509</v>
      </c>
      <c r="AD26" s="26">
        <f t="shared" ref="AD26" si="64">EDATE(AC26,12)</f>
        <v>53874</v>
      </c>
      <c r="AE26" s="26">
        <f t="shared" ref="AE26" si="65">EDATE(AD26,12)</f>
        <v>54240</v>
      </c>
      <c r="AF26" s="26">
        <f t="shared" ref="AF26" si="66">EDATE(AE26,12)</f>
        <v>54605</v>
      </c>
      <c r="AG26"/>
    </row>
    <row r="27" spans="1:36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  <c r="AG27"/>
    </row>
    <row r="28" spans="1:36" s="82" customFormat="1" x14ac:dyDescent="0.25">
      <c r="A28" s="82" t="s">
        <v>81</v>
      </c>
      <c r="B28" s="82">
        <v>0</v>
      </c>
      <c r="C28" s="83">
        <f>+'Market benefits'!I599</f>
        <v>1.1038065588907016</v>
      </c>
      <c r="D28" s="83">
        <f>+'Market benefits'!J599</f>
        <v>3.8896219413153617</v>
      </c>
      <c r="E28" s="83">
        <f>+'Market benefits'!K599</f>
        <v>9.7216784544878756</v>
      </c>
      <c r="F28" s="83">
        <f>+'Market benefits'!L599</f>
        <v>4.8739140241304648</v>
      </c>
      <c r="G28" s="83">
        <f>+'Market benefits'!M599</f>
        <v>0.82127088553571459</v>
      </c>
      <c r="H28" s="83">
        <f>+'Market benefits'!N599</f>
        <v>-11.152237590797153</v>
      </c>
      <c r="I28" s="83">
        <f>+'Market benefits'!O599</f>
        <v>-10.867353936828815</v>
      </c>
      <c r="J28" s="83">
        <f>+'Market benefits'!P599</f>
        <v>-12.374762901443404</v>
      </c>
      <c r="K28" s="83">
        <f>+'Market benefits'!Q599</f>
        <v>-26.964943140081186</v>
      </c>
      <c r="L28" s="83">
        <f>+'Market benefits'!R599</f>
        <v>-23.344535634704318</v>
      </c>
      <c r="M28" s="83">
        <f>+'Market benefits'!S599</f>
        <v>79.69660517745163</v>
      </c>
      <c r="N28" s="83">
        <f>+'Market benefits'!T599</f>
        <v>131.18421559266076</v>
      </c>
      <c r="O28" s="83">
        <f>+'Market benefits'!U599</f>
        <v>151.9194374633193</v>
      </c>
      <c r="P28" s="83">
        <f>+'Market benefits'!V599</f>
        <v>181.85687552671095</v>
      </c>
      <c r="Q28" s="83">
        <f>+'Market benefits'!W599</f>
        <v>95.520566312040827</v>
      </c>
      <c r="R28" s="83">
        <f>+'Market benefits'!X599</f>
        <v>226.37436995641744</v>
      </c>
      <c r="S28" s="83">
        <f>+'Market benefits'!Y599</f>
        <v>202.38664474597039</v>
      </c>
      <c r="T28" s="83">
        <f>+'Market benefits'!Z599</f>
        <v>181.7296860166945</v>
      </c>
      <c r="U28" s="83">
        <f>+'Market benefits'!AA599</f>
        <v>203.01834056285753</v>
      </c>
      <c r="V28" s="83">
        <f>+'Market benefits'!AB599</f>
        <v>169.1969931026363</v>
      </c>
      <c r="W28" s="83">
        <f>+'Market benefits'!AC599</f>
        <v>172.28756552855751</v>
      </c>
      <c r="X28" s="83">
        <f>+'Market benefits'!AD599</f>
        <v>189.10744517997944</v>
      </c>
      <c r="Y28" s="83">
        <f>+'Market benefits'!AE599</f>
        <v>197.17793433304459</v>
      </c>
      <c r="Z28" s="83">
        <f>+'Market benefits'!AF599</f>
        <v>185.54635564839509</v>
      </c>
      <c r="AA28" s="83">
        <f>+'Market benefits'!AG599</f>
        <v>167.22343809913085</v>
      </c>
      <c r="AB28" s="83">
        <f>+'Market benefits'!AH599</f>
        <v>145.41041167129086</v>
      </c>
      <c r="AC28" s="83">
        <f>+'Market benefits'!AI599</f>
        <v>148.32809824808535</v>
      </c>
      <c r="AD28" s="83">
        <f>+'Market benefits'!AJ599</f>
        <v>111.72058096982028</v>
      </c>
      <c r="AE28" s="83">
        <f>+'Market benefits'!AK599</f>
        <v>113.7778942486934</v>
      </c>
      <c r="AF28" s="83">
        <f>+'Market benefits'!AL599</f>
        <v>135.87321824816237</v>
      </c>
    </row>
    <row r="29" spans="1:36" s="85" customFormat="1" x14ac:dyDescent="0.25">
      <c r="A29" s="84" t="s">
        <v>82</v>
      </c>
      <c r="B29" s="131">
        <f t="shared" ref="B29:AF29" si="67">+B28/((1+$B$3)^(($H$10-$B$10)/(365)))</f>
        <v>0</v>
      </c>
      <c r="C29" s="130">
        <f t="shared" si="67"/>
        <v>0.78231344372797018</v>
      </c>
      <c r="D29" s="130">
        <f t="shared" si="67"/>
        <v>2.7567362335374566</v>
      </c>
      <c r="E29" s="130">
        <f t="shared" si="67"/>
        <v>6.8901563315493073</v>
      </c>
      <c r="F29" s="130">
        <f t="shared" si="67"/>
        <v>3.4543448160730739</v>
      </c>
      <c r="G29" s="130">
        <f t="shared" si="67"/>
        <v>0.5820687053559932</v>
      </c>
      <c r="H29" s="130">
        <f t="shared" si="67"/>
        <v>-7.9040528656551885</v>
      </c>
      <c r="I29" s="130">
        <f t="shared" si="67"/>
        <v>-7.7021440161356178</v>
      </c>
      <c r="J29" s="130">
        <f t="shared" si="67"/>
        <v>-8.7705072077796196</v>
      </c>
      <c r="K29" s="130">
        <f t="shared" si="67"/>
        <v>-19.111172476675453</v>
      </c>
      <c r="L29" s="130">
        <f t="shared" si="67"/>
        <v>-16.545239668596878</v>
      </c>
      <c r="M29" s="130">
        <f t="shared" si="67"/>
        <v>56.484286261587805</v>
      </c>
      <c r="N29" s="130">
        <f t="shared" si="67"/>
        <v>92.97568911547755</v>
      </c>
      <c r="O29" s="130">
        <f t="shared" si="67"/>
        <v>107.67160000442946</v>
      </c>
      <c r="P29" s="130">
        <f t="shared" si="67"/>
        <v>128.88950279647457</v>
      </c>
      <c r="Q29" s="130">
        <f t="shared" si="67"/>
        <v>67.699383172281031</v>
      </c>
      <c r="R29" s="130">
        <f t="shared" si="67"/>
        <v>160.44089564962479</v>
      </c>
      <c r="S29" s="130">
        <f t="shared" si="67"/>
        <v>143.43980087859501</v>
      </c>
      <c r="T29" s="130">
        <f t="shared" si="67"/>
        <v>128.79935832071877</v>
      </c>
      <c r="U29" s="130">
        <f t="shared" si="67"/>
        <v>143.8875098778912</v>
      </c>
      <c r="V29" s="130">
        <f t="shared" si="67"/>
        <v>119.91691956928094</v>
      </c>
      <c r="W29" s="130">
        <f t="shared" si="67"/>
        <v>122.10733630320844</v>
      </c>
      <c r="X29" s="130">
        <f t="shared" si="67"/>
        <v>134.02828193195865</v>
      </c>
      <c r="Y29" s="130">
        <f t="shared" si="67"/>
        <v>139.7481719897317</v>
      </c>
      <c r="Z29" s="130">
        <f t="shared" si="67"/>
        <v>131.504390229705</v>
      </c>
      <c r="AA29" s="130">
        <f t="shared" si="67"/>
        <v>118.51817936544437</v>
      </c>
      <c r="AB29" s="130">
        <f t="shared" si="67"/>
        <v>103.05838372875034</v>
      </c>
      <c r="AC29" s="130">
        <f t="shared" si="67"/>
        <v>105.12626909799917</v>
      </c>
      <c r="AD29" s="130">
        <f t="shared" si="67"/>
        <v>79.181004796370289</v>
      </c>
      <c r="AE29" s="130">
        <f t="shared" si="67"/>
        <v>80.639107960424681</v>
      </c>
      <c r="AF29" s="130">
        <f t="shared" si="67"/>
        <v>96.298979582931906</v>
      </c>
    </row>
    <row r="30" spans="1:36" x14ac:dyDescent="0.25">
      <c r="A30" s="78" t="s">
        <v>85</v>
      </c>
      <c r="B30" s="132">
        <f t="shared" ref="B30" si="68">+B29/B25</f>
        <v>0</v>
      </c>
      <c r="C30" s="79">
        <f>+C29/C25</f>
        <v>0.82860006245300377</v>
      </c>
      <c r="D30" s="79">
        <f t="shared" ref="D30:AF30" si="69">+D29/D25</f>
        <v>3.0921129015111264</v>
      </c>
      <c r="E30" s="79">
        <f t="shared" si="69"/>
        <v>8.1843682930618478</v>
      </c>
      <c r="F30" s="79">
        <f t="shared" si="69"/>
        <v>4.3452796897876977</v>
      </c>
      <c r="G30" s="79">
        <f t="shared" si="69"/>
        <v>0.77551547264940013</v>
      </c>
      <c r="H30" s="79">
        <f t="shared" si="69"/>
        <v>-11.152237590797153</v>
      </c>
      <c r="I30" s="79">
        <f t="shared" si="69"/>
        <v>-11.508527819101715</v>
      </c>
      <c r="J30" s="79">
        <f t="shared" si="69"/>
        <v>-13.878061473473648</v>
      </c>
      <c r="K30" s="79">
        <f t="shared" si="69"/>
        <v>-32.029901070513432</v>
      </c>
      <c r="L30" s="79">
        <f t="shared" si="69"/>
        <v>-29.365492434053518</v>
      </c>
      <c r="M30" s="79">
        <f t="shared" si="69"/>
        <v>106.16658084210943</v>
      </c>
      <c r="N30" s="79">
        <f t="shared" si="69"/>
        <v>185.0655369228393</v>
      </c>
      <c r="O30" s="79">
        <f t="shared" si="69"/>
        <v>226.99771240918696</v>
      </c>
      <c r="P30" s="79">
        <f t="shared" si="69"/>
        <v>287.76225116089745</v>
      </c>
      <c r="Q30" s="79">
        <f t="shared" si="69"/>
        <v>160.06520890816711</v>
      </c>
      <c r="R30" s="79">
        <f t="shared" si="69"/>
        <v>401.71983153312618</v>
      </c>
      <c r="S30" s="79">
        <f t="shared" si="69"/>
        <v>380.40133819303287</v>
      </c>
      <c r="T30" s="79">
        <f t="shared" si="69"/>
        <v>361.72791229035272</v>
      </c>
      <c r="U30" s="79">
        <f t="shared" si="69"/>
        <v>427.94443121488013</v>
      </c>
      <c r="V30" s="79">
        <f t="shared" si="69"/>
        <v>377.69453987066112</v>
      </c>
      <c r="W30" s="79">
        <f t="shared" si="69"/>
        <v>407.34854405437721</v>
      </c>
      <c r="X30" s="79">
        <f t="shared" si="69"/>
        <v>473.49655280697687</v>
      </c>
      <c r="Y30" s="79">
        <f t="shared" si="69"/>
        <v>522.83236845476654</v>
      </c>
      <c r="Z30" s="79">
        <f t="shared" si="69"/>
        <v>521.01777880787085</v>
      </c>
      <c r="AA30" s="79">
        <f t="shared" si="69"/>
        <v>497.34920816865883</v>
      </c>
      <c r="AB30" s="79">
        <f t="shared" si="69"/>
        <v>457.98973761047671</v>
      </c>
      <c r="AC30" s="79">
        <f t="shared" si="69"/>
        <v>494.7429694411797</v>
      </c>
      <c r="AD30" s="79">
        <f t="shared" si="69"/>
        <v>394.62568464558365</v>
      </c>
      <c r="AE30" s="79">
        <f t="shared" si="69"/>
        <v>425.67115605784994</v>
      </c>
      <c r="AF30" s="79">
        <f t="shared" si="69"/>
        <v>538.32698853230852</v>
      </c>
      <c r="AG30"/>
    </row>
    <row r="31" spans="1:36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100">
        <v>0</v>
      </c>
      <c r="L31" s="100">
        <v>0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  <c r="AG31"/>
    </row>
    <row r="32" spans="1:36" x14ac:dyDescent="0.25">
      <c r="A32" s="76" t="s">
        <v>80</v>
      </c>
      <c r="B32" s="76">
        <f>+B31+B30</f>
        <v>0</v>
      </c>
      <c r="C32" s="77">
        <f t="shared" ref="C32:AF32" si="70">+C31+C30</f>
        <v>0.82860006245300377</v>
      </c>
      <c r="D32" s="77">
        <f t="shared" si="70"/>
        <v>3.0921129015111264</v>
      </c>
      <c r="E32" s="77">
        <f t="shared" si="70"/>
        <v>8.1843682930618478</v>
      </c>
      <c r="F32" s="77">
        <f t="shared" si="70"/>
        <v>4.3452796897876977</v>
      </c>
      <c r="G32" s="77">
        <f t="shared" si="70"/>
        <v>0.77551547264940013</v>
      </c>
      <c r="H32" s="77">
        <f t="shared" si="70"/>
        <v>-11.152237590797153</v>
      </c>
      <c r="I32" s="77">
        <f t="shared" si="70"/>
        <v>-11.508527819101715</v>
      </c>
      <c r="J32" s="77">
        <f t="shared" si="70"/>
        <v>-13.878061473473648</v>
      </c>
      <c r="K32" s="77">
        <f t="shared" si="70"/>
        <v>-32.029901070513432</v>
      </c>
      <c r="L32" s="77">
        <f t="shared" si="70"/>
        <v>-29.365492434053518</v>
      </c>
      <c r="M32" s="77">
        <f t="shared" si="70"/>
        <v>122.21487301844445</v>
      </c>
      <c r="N32" s="77">
        <f t="shared" si="70"/>
        <v>201.20120727463654</v>
      </c>
      <c r="O32" s="77">
        <f t="shared" si="70"/>
        <v>243.22163471820105</v>
      </c>
      <c r="P32" s="77">
        <f t="shared" si="70"/>
        <v>304.07530794670055</v>
      </c>
      <c r="Q32" s="77">
        <f t="shared" si="70"/>
        <v>176.46829151552708</v>
      </c>
      <c r="R32" s="77">
        <f t="shared" si="70"/>
        <v>418.21384022025865</v>
      </c>
      <c r="S32" s="77">
        <f t="shared" si="70"/>
        <v>396.98718222073552</v>
      </c>
      <c r="T32" s="77">
        <f t="shared" si="70"/>
        <v>378.40651001203128</v>
      </c>
      <c r="U32" s="77">
        <f t="shared" si="70"/>
        <v>444.71671016747433</v>
      </c>
      <c r="V32" s="77">
        <f t="shared" si="70"/>
        <v>394.56143686648011</v>
      </c>
      <c r="W32" s="77">
        <f t="shared" si="70"/>
        <v>424.31100527385325</v>
      </c>
      <c r="X32" s="77">
        <f t="shared" si="70"/>
        <v>490.55553389234655</v>
      </c>
      <c r="Y32" s="77">
        <f t="shared" si="70"/>
        <v>539.9888346046888</v>
      </c>
      <c r="Z32" s="77">
        <f t="shared" si="70"/>
        <v>538.2727048729912</v>
      </c>
      <c r="AA32" s="77">
        <f t="shared" si="70"/>
        <v>514.7035787481293</v>
      </c>
      <c r="AB32" s="77">
        <f t="shared" si="70"/>
        <v>475.44454714944067</v>
      </c>
      <c r="AC32" s="77">
        <f t="shared" si="70"/>
        <v>512.29922232923218</v>
      </c>
      <c r="AD32" s="77">
        <f t="shared" si="70"/>
        <v>412.28439531621552</v>
      </c>
      <c r="AE32" s="77">
        <f t="shared" si="70"/>
        <v>443.43334908888698</v>
      </c>
      <c r="AF32" s="77">
        <f t="shared" si="70"/>
        <v>556.1936987473548</v>
      </c>
      <c r="AG32"/>
    </row>
    <row r="33" spans="1:36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v>0</v>
      </c>
      <c r="L33" s="87">
        <v>0</v>
      </c>
      <c r="M33" s="87">
        <f>+'Project costs'!C6</f>
        <v>96.659637315103978</v>
      </c>
      <c r="N33" s="87">
        <f>+M33</f>
        <v>96.659637315103978</v>
      </c>
      <c r="O33" s="87">
        <f>+'Project costs'!D6</f>
        <v>193.31927463020796</v>
      </c>
      <c r="P33" s="87">
        <f t="shared" ref="P33" si="71">+O33</f>
        <v>193.31927463020796</v>
      </c>
      <c r="Q33" s="87">
        <f t="shared" ref="Q33" si="72">+P33</f>
        <v>193.31927463020796</v>
      </c>
      <c r="R33" s="87">
        <f t="shared" ref="R33" si="73">+Q33</f>
        <v>193.31927463020796</v>
      </c>
      <c r="S33" s="87">
        <f t="shared" ref="S33" si="74">+R33</f>
        <v>193.31927463020796</v>
      </c>
      <c r="T33" s="87">
        <f t="shared" ref="T33" si="75">+S33</f>
        <v>193.31927463020796</v>
      </c>
      <c r="U33" s="87">
        <f t="shared" ref="U33" si="76">+T33</f>
        <v>193.31927463020796</v>
      </c>
      <c r="V33" s="87">
        <f t="shared" ref="V33" si="77">+U33</f>
        <v>193.31927463020796</v>
      </c>
      <c r="W33" s="87">
        <f t="shared" ref="W33" si="78">+V33</f>
        <v>193.31927463020796</v>
      </c>
      <c r="X33" s="87">
        <f t="shared" ref="X33" si="79">+W33</f>
        <v>193.31927463020796</v>
      </c>
      <c r="Y33" s="87">
        <f t="shared" ref="Y33" si="80">+X33</f>
        <v>193.31927463020796</v>
      </c>
      <c r="Z33" s="87">
        <f t="shared" ref="Z33" si="81">+Y33</f>
        <v>193.31927463020796</v>
      </c>
      <c r="AA33" s="87">
        <f t="shared" ref="AA33" si="82">+Z33</f>
        <v>193.31927463020796</v>
      </c>
      <c r="AB33" s="87">
        <f t="shared" ref="AB33" si="83">+AA33</f>
        <v>193.31927463020796</v>
      </c>
      <c r="AC33" s="87">
        <f t="shared" ref="AC33" si="84">+AB33</f>
        <v>193.31927463020796</v>
      </c>
      <c r="AD33" s="87">
        <f t="shared" ref="AD33" si="85">+AC33</f>
        <v>193.31927463020796</v>
      </c>
      <c r="AE33" s="87">
        <f t="shared" ref="AE33" si="86">+AD33</f>
        <v>193.31927463020796</v>
      </c>
      <c r="AF33" s="87">
        <f t="shared" ref="AF33" si="87">+AE33</f>
        <v>193.31927463020796</v>
      </c>
      <c r="AG33" s="27"/>
      <c r="AH33" s="27"/>
      <c r="AI33" s="27"/>
      <c r="AJ33" s="27"/>
    </row>
    <row r="34" spans="1:36" x14ac:dyDescent="0.25">
      <c r="A34" t="s">
        <v>121</v>
      </c>
      <c r="B34" s="64">
        <f>XNPV($B$3,B32:AF32,$B$10:$AF$10)</f>
        <v>2323.9590593301145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6" x14ac:dyDescent="0.25">
      <c r="A35" t="s">
        <v>122</v>
      </c>
      <c r="B35" s="64">
        <f>+XNPV($B$3,B33:AF33,$B$10:$AF$10)</f>
        <v>1159.1313987228971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6" ht="15.75" thickBot="1" x14ac:dyDescent="0.3">
      <c r="A36" s="1" t="s">
        <v>123</v>
      </c>
      <c r="B36" s="105">
        <f>+B34-B35</f>
        <v>1164.8276606072175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6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6" ht="15.75" thickTop="1" x14ac:dyDescent="0.25">
      <c r="A38" s="115" t="str">
        <f>+A22</f>
        <v>Option 8:  750 MW in 2030 and 750 MW in 2032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/>
    </row>
    <row r="39" spans="1:36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/>
    </row>
    <row r="40" spans="1:36" x14ac:dyDescent="0.25">
      <c r="A40" s="19" t="s">
        <v>73</v>
      </c>
      <c r="B40" s="1">
        <v>0</v>
      </c>
      <c r="C40" s="1">
        <f>+B40+1</f>
        <v>1</v>
      </c>
      <c r="D40" s="1">
        <f t="shared" ref="D40" si="88">+C40+1</f>
        <v>2</v>
      </c>
      <c r="E40" s="1">
        <f t="shared" ref="E40" si="89">+D40+1</f>
        <v>3</v>
      </c>
      <c r="F40" s="1">
        <f t="shared" ref="F40" si="90">+E40+1</f>
        <v>4</v>
      </c>
      <c r="G40" s="1">
        <f t="shared" ref="G40" si="91">+F40+1</f>
        <v>5</v>
      </c>
      <c r="H40" s="28">
        <f t="shared" ref="H40" si="92">+G40+1</f>
        <v>6</v>
      </c>
      <c r="I40" s="1">
        <f t="shared" ref="I40" si="93">+H40+1</f>
        <v>7</v>
      </c>
      <c r="J40" s="1">
        <f t="shared" ref="J40" si="94">+I40+1</f>
        <v>8</v>
      </c>
      <c r="K40" s="1">
        <f t="shared" ref="K40" si="95">+J40+1</f>
        <v>9</v>
      </c>
      <c r="L40" s="1">
        <f t="shared" ref="L40" si="96">+K40+1</f>
        <v>10</v>
      </c>
      <c r="M40" s="1">
        <f t="shared" ref="M40" si="97">+L40+1</f>
        <v>11</v>
      </c>
      <c r="N40" s="1">
        <f t="shared" ref="N40" si="98">+M40+1</f>
        <v>12</v>
      </c>
      <c r="O40" s="1">
        <f t="shared" ref="O40" si="99">+N40+1</f>
        <v>13</v>
      </c>
      <c r="P40" s="1">
        <f t="shared" ref="P40" si="100">+O40+1</f>
        <v>14</v>
      </c>
      <c r="Q40" s="1">
        <f t="shared" ref="Q40" si="101">+P40+1</f>
        <v>15</v>
      </c>
      <c r="R40" s="1">
        <f t="shared" ref="R40" si="102">+Q40+1</f>
        <v>16</v>
      </c>
      <c r="S40" s="1">
        <f t="shared" ref="S40" si="103">+R40+1</f>
        <v>17</v>
      </c>
      <c r="T40" s="1">
        <f t="shared" ref="T40" si="104">+S40+1</f>
        <v>18</v>
      </c>
      <c r="U40" s="1">
        <f t="shared" ref="U40" si="105">+T40+1</f>
        <v>19</v>
      </c>
      <c r="V40" s="1">
        <f t="shared" ref="V40" si="106">+U40+1</f>
        <v>20</v>
      </c>
      <c r="W40" s="1">
        <f t="shared" ref="W40" si="107">+V40+1</f>
        <v>21</v>
      </c>
      <c r="X40" s="1">
        <f t="shared" ref="X40" si="108">+W40+1</f>
        <v>22</v>
      </c>
      <c r="Y40" s="1">
        <f t="shared" ref="Y40" si="109">+X40+1</f>
        <v>23</v>
      </c>
      <c r="Z40" s="1">
        <f t="shared" ref="Z40" si="110">+Y40+1</f>
        <v>24</v>
      </c>
      <c r="AA40" s="1">
        <f t="shared" ref="AA40" si="111">+Z40+1</f>
        <v>25</v>
      </c>
      <c r="AB40" s="1">
        <f t="shared" ref="AB40" si="112">+AA40+1</f>
        <v>26</v>
      </c>
      <c r="AC40" s="1">
        <f t="shared" ref="AC40" si="113">+AB40+1</f>
        <v>27</v>
      </c>
      <c r="AD40" s="1">
        <f t="shared" ref="AD40" si="114">+AC40+1</f>
        <v>28</v>
      </c>
      <c r="AE40" s="1">
        <f t="shared" ref="AE40" si="115">+AD40+1</f>
        <v>29</v>
      </c>
      <c r="AF40" s="1">
        <f t="shared" ref="AF40" si="116">+AE40+1</f>
        <v>30</v>
      </c>
      <c r="AG40"/>
    </row>
    <row r="41" spans="1:36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17">1/((1+$B$3)^((D42-$B$10)/365))</f>
        <v>0.89153802637356161</v>
      </c>
      <c r="E41" s="24">
        <f t="shared" si="117"/>
        <v>0.84186782471535571</v>
      </c>
      <c r="F41" s="24">
        <f t="shared" si="117"/>
        <v>0.79496489585963725</v>
      </c>
      <c r="G41" s="24">
        <f t="shared" si="117"/>
        <v>0.75055717891413165</v>
      </c>
      <c r="H41" s="24">
        <f t="shared" si="117"/>
        <v>0.70874143429096481</v>
      </c>
      <c r="I41" s="24">
        <f t="shared" si="117"/>
        <v>0.66925536760242199</v>
      </c>
      <c r="J41" s="24">
        <f t="shared" si="117"/>
        <v>0.63196918564912374</v>
      </c>
      <c r="K41" s="24">
        <f t="shared" si="117"/>
        <v>0.59666660957217577</v>
      </c>
      <c r="L41" s="24">
        <f t="shared" si="117"/>
        <v>0.56342456050252676</v>
      </c>
      <c r="M41" s="24">
        <f t="shared" si="117"/>
        <v>0.5320345236095626</v>
      </c>
      <c r="N41" s="24">
        <f t="shared" si="117"/>
        <v>0.50239331785605534</v>
      </c>
      <c r="O41" s="24">
        <f t="shared" si="117"/>
        <v>0.47432900914146753</v>
      </c>
      <c r="P41" s="24">
        <f t="shared" si="117"/>
        <v>0.44790274706465294</v>
      </c>
      <c r="Q41" s="24">
        <f t="shared" si="117"/>
        <v>0.42294876965500755</v>
      </c>
      <c r="R41" s="24">
        <f t="shared" si="117"/>
        <v>0.39938505161001664</v>
      </c>
      <c r="S41" s="24">
        <f t="shared" si="117"/>
        <v>0.37707491135535165</v>
      </c>
      <c r="T41" s="24">
        <f t="shared" si="117"/>
        <v>0.35606696067549731</v>
      </c>
      <c r="U41" s="24">
        <f t="shared" si="117"/>
        <v>0.33622942462275479</v>
      </c>
      <c r="V41" s="24">
        <f t="shared" si="117"/>
        <v>0.31749709596105269</v>
      </c>
      <c r="W41" s="24">
        <f t="shared" si="117"/>
        <v>0.29976131763688901</v>
      </c>
      <c r="X41" s="24">
        <f t="shared" si="117"/>
        <v>0.28306073431245427</v>
      </c>
      <c r="Y41" s="24">
        <f t="shared" si="117"/>
        <v>0.26729058953017398</v>
      </c>
      <c r="Z41" s="24">
        <f t="shared" si="117"/>
        <v>0.25239904582641548</v>
      </c>
      <c r="AA41" s="24">
        <f t="shared" si="117"/>
        <v>0.23829972465795707</v>
      </c>
      <c r="AB41" s="24">
        <f t="shared" si="117"/>
        <v>0.22502334717465258</v>
      </c>
      <c r="AC41" s="24">
        <f t="shared" si="117"/>
        <v>0.21248663567011578</v>
      </c>
      <c r="AD41" s="24">
        <f t="shared" si="117"/>
        <v>0.20064838118046815</v>
      </c>
      <c r="AE41" s="24">
        <f t="shared" si="117"/>
        <v>0.18943991579609307</v>
      </c>
      <c r="AF41" s="24">
        <f t="shared" si="117"/>
        <v>0.17888566175268469</v>
      </c>
      <c r="AG41"/>
    </row>
    <row r="42" spans="1:36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" si="118">EDATE(C42,12)</f>
        <v>44378</v>
      </c>
      <c r="E42" s="26">
        <f t="shared" ref="E42" si="119">EDATE(D42,12)</f>
        <v>44743</v>
      </c>
      <c r="F42" s="26">
        <f t="shared" ref="F42" si="120">EDATE(E42,12)</f>
        <v>45108</v>
      </c>
      <c r="G42" s="26">
        <f t="shared" ref="G42" si="121">EDATE(F42,12)</f>
        <v>45474</v>
      </c>
      <c r="H42" s="26">
        <f t="shared" ref="H42" si="122">EDATE(G42,12)</f>
        <v>45839</v>
      </c>
      <c r="I42" s="26">
        <f t="shared" ref="I42" si="123">EDATE(H42,12)</f>
        <v>46204</v>
      </c>
      <c r="J42" s="26">
        <f t="shared" ref="J42" si="124">EDATE(I42,12)</f>
        <v>46569</v>
      </c>
      <c r="K42" s="26">
        <f t="shared" ref="K42" si="125">EDATE(J42,12)</f>
        <v>46935</v>
      </c>
      <c r="L42" s="26">
        <f t="shared" ref="L42" si="126">EDATE(K42,12)</f>
        <v>47300</v>
      </c>
      <c r="M42" s="26">
        <f t="shared" ref="M42" si="127">EDATE(L42,12)</f>
        <v>47665</v>
      </c>
      <c r="N42" s="26">
        <f t="shared" ref="N42" si="128">EDATE(M42,12)</f>
        <v>48030</v>
      </c>
      <c r="O42" s="26">
        <f t="shared" ref="O42" si="129">EDATE(N42,12)</f>
        <v>48396</v>
      </c>
      <c r="P42" s="26">
        <f t="shared" ref="P42" si="130">EDATE(O42,12)</f>
        <v>48761</v>
      </c>
      <c r="Q42" s="26">
        <f t="shared" ref="Q42" si="131">EDATE(P42,12)</f>
        <v>49126</v>
      </c>
      <c r="R42" s="26">
        <f t="shared" ref="R42" si="132">EDATE(Q42,12)</f>
        <v>49491</v>
      </c>
      <c r="S42" s="26">
        <f t="shared" ref="S42" si="133">EDATE(R42,12)</f>
        <v>49857</v>
      </c>
      <c r="T42" s="26">
        <f t="shared" ref="T42" si="134">EDATE(S42,12)</f>
        <v>50222</v>
      </c>
      <c r="U42" s="26">
        <f t="shared" ref="U42" si="135">EDATE(T42,12)</f>
        <v>50587</v>
      </c>
      <c r="V42" s="26">
        <f t="shared" ref="V42" si="136">EDATE(U42,12)</f>
        <v>50952</v>
      </c>
      <c r="W42" s="26">
        <f t="shared" ref="W42" si="137">EDATE(V42,12)</f>
        <v>51318</v>
      </c>
      <c r="X42" s="26">
        <f t="shared" ref="X42" si="138">EDATE(W42,12)</f>
        <v>51683</v>
      </c>
      <c r="Y42" s="26">
        <f t="shared" ref="Y42" si="139">EDATE(X42,12)</f>
        <v>52048</v>
      </c>
      <c r="Z42" s="26">
        <f t="shared" ref="Z42" si="140">EDATE(Y42,12)</f>
        <v>52413</v>
      </c>
      <c r="AA42" s="26">
        <f t="shared" ref="AA42" si="141">EDATE(Z42,12)</f>
        <v>52779</v>
      </c>
      <c r="AB42" s="26">
        <f t="shared" ref="AB42" si="142">EDATE(AA42,12)</f>
        <v>53144</v>
      </c>
      <c r="AC42" s="26">
        <f t="shared" ref="AC42" si="143">EDATE(AB42,12)</f>
        <v>53509</v>
      </c>
      <c r="AD42" s="26">
        <f t="shared" ref="AD42" si="144">EDATE(AC42,12)</f>
        <v>53874</v>
      </c>
      <c r="AE42" s="26">
        <f t="shared" ref="AE42" si="145">EDATE(AD42,12)</f>
        <v>54240</v>
      </c>
      <c r="AF42" s="26">
        <f t="shared" ref="AF42" si="146">EDATE(AE42,12)</f>
        <v>54605</v>
      </c>
      <c r="AG42"/>
    </row>
    <row r="43" spans="1:36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  <c r="AG43"/>
    </row>
    <row r="44" spans="1:36" s="82" customFormat="1" x14ac:dyDescent="0.25">
      <c r="A44" s="82" t="s">
        <v>81</v>
      </c>
      <c r="B44" s="82">
        <v>0</v>
      </c>
      <c r="C44" s="114">
        <f>+'Market benefits'!I618</f>
        <v>-0.25956870552904499</v>
      </c>
      <c r="D44" s="114">
        <f>+'Market benefits'!J618</f>
        <v>0.54928419267024831</v>
      </c>
      <c r="E44" s="114">
        <f>+'Market benefits'!K618</f>
        <v>2.5893152620785433</v>
      </c>
      <c r="F44" s="114">
        <f>+'Market benefits'!L618</f>
        <v>7.5282575059561747</v>
      </c>
      <c r="G44" s="114">
        <f>+'Market benefits'!M618</f>
        <v>7.3415159048076699</v>
      </c>
      <c r="H44" s="114">
        <f>+'Market benefits'!N618</f>
        <v>4.7339659423213094</v>
      </c>
      <c r="I44" s="114">
        <f>+'Market benefits'!O618</f>
        <v>4.6169410962094615</v>
      </c>
      <c r="J44" s="114">
        <f>+'Market benefits'!P618</f>
        <v>-14.765032675424891</v>
      </c>
      <c r="K44" s="114">
        <f>+'Market benefits'!Q618</f>
        <v>-1.3779671863481084</v>
      </c>
      <c r="L44" s="114">
        <f>+'Market benefits'!R618</f>
        <v>-3.4073924800190256</v>
      </c>
      <c r="M44" s="114">
        <f>+'Market benefits'!S618</f>
        <v>201.37270795613333</v>
      </c>
      <c r="N44" s="114">
        <f>+'Market benefits'!T618</f>
        <v>124.4247279205558</v>
      </c>
      <c r="O44" s="114">
        <f>+'Market benefits'!U618</f>
        <v>214.29143260824745</v>
      </c>
      <c r="P44" s="114">
        <f>+'Market benefits'!V618</f>
        <v>246.87436609596099</v>
      </c>
      <c r="Q44" s="114">
        <f>+'Market benefits'!W618</f>
        <v>124.97802062845491</v>
      </c>
      <c r="R44" s="114">
        <f>+'Market benefits'!X618</f>
        <v>219.83844977219658</v>
      </c>
      <c r="S44" s="114">
        <f>+'Market benefits'!Y618</f>
        <v>182.37176843037207</v>
      </c>
      <c r="T44" s="114">
        <f>+'Market benefits'!Z618</f>
        <v>213.80163110564857</v>
      </c>
      <c r="U44" s="114">
        <f>+'Market benefits'!AA618</f>
        <v>220.76658420470582</v>
      </c>
      <c r="V44" s="114">
        <f>+'Market benefits'!AB618</f>
        <v>172.10898170359516</v>
      </c>
      <c r="W44" s="114">
        <f>+'Market benefits'!AC618</f>
        <v>155.55719265315381</v>
      </c>
      <c r="X44" s="114">
        <f>+'Market benefits'!AD618</f>
        <v>193.68855353973603</v>
      </c>
      <c r="Y44" s="114">
        <f>+'Market benefits'!AE618</f>
        <v>188.44035430525966</v>
      </c>
      <c r="Z44" s="114">
        <f>+'Market benefits'!AF618</f>
        <v>193.38946067051486</v>
      </c>
      <c r="AA44" s="114">
        <f>+'Market benefits'!AG618</f>
        <v>164.70302381231451</v>
      </c>
      <c r="AB44" s="114">
        <f>+'Market benefits'!AH618</f>
        <v>132.00234923917046</v>
      </c>
      <c r="AC44" s="114">
        <f>+'Market benefits'!AI618</f>
        <v>149.8758982092393</v>
      </c>
      <c r="AD44" s="114">
        <f>+'Market benefits'!AJ618</f>
        <v>114.55727682287777</v>
      </c>
      <c r="AE44" s="114">
        <f>+'Market benefits'!AK618</f>
        <v>112.97526081535823</v>
      </c>
      <c r="AF44" s="114">
        <f>+'Market benefits'!AL618</f>
        <v>136.5497921862821</v>
      </c>
    </row>
    <row r="45" spans="1:36" s="85" customFormat="1" x14ac:dyDescent="0.25">
      <c r="A45" s="84" t="s">
        <v>82</v>
      </c>
      <c r="B45" s="131">
        <f t="shared" ref="B45:AF45" si="147">+B44/((1+$B$3)^(($H$10-$B$10)/(365)))</f>
        <v>0</v>
      </c>
      <c r="C45" s="130">
        <f t="shared" si="147"/>
        <v>-0.18396709665370445</v>
      </c>
      <c r="D45" s="130">
        <f t="shared" si="147"/>
        <v>0.38930046654646649</v>
      </c>
      <c r="E45" s="130">
        <f t="shared" si="147"/>
        <v>1.8351550126770324</v>
      </c>
      <c r="F45" s="130">
        <f t="shared" si="147"/>
        <v>5.3355880224831012</v>
      </c>
      <c r="G45" s="130">
        <f t="shared" si="147"/>
        <v>5.2032365122433184</v>
      </c>
      <c r="H45" s="130">
        <f t="shared" si="147"/>
        <v>3.355157811845384</v>
      </c>
      <c r="I45" s="130">
        <f t="shared" si="147"/>
        <v>3.2722174545643932</v>
      </c>
      <c r="J45" s="130">
        <f t="shared" si="147"/>
        <v>-10.4645904357336</v>
      </c>
      <c r="K45" s="130">
        <f t="shared" si="147"/>
        <v>-0.97662244005824361</v>
      </c>
      <c r="L45" s="130">
        <f t="shared" si="147"/>
        <v>-2.4149602334809321</v>
      </c>
      <c r="M45" s="130">
        <f t="shared" si="147"/>
        <v>142.72118186388553</v>
      </c>
      <c r="N45" s="130">
        <f t="shared" si="147"/>
        <v>88.184960127677769</v>
      </c>
      <c r="O45" s="130">
        <f t="shared" si="147"/>
        <v>151.87721730303494</v>
      </c>
      <c r="P45" s="130">
        <f t="shared" si="147"/>
        <v>174.97009231652413</v>
      </c>
      <c r="Q45" s="130">
        <f t="shared" si="147"/>
        <v>88.577101595056931</v>
      </c>
      <c r="R45" s="130">
        <f t="shared" si="147"/>
        <v>155.80861820384885</v>
      </c>
      <c r="S45" s="130">
        <f t="shared" si="147"/>
        <v>129.25442873152161</v>
      </c>
      <c r="T45" s="130">
        <f t="shared" si="147"/>
        <v>151.53007468356512</v>
      </c>
      <c r="U45" s="130">
        <f t="shared" si="147"/>
        <v>156.46642553276027</v>
      </c>
      <c r="V45" s="130">
        <f t="shared" si="147"/>
        <v>121.98076654696347</v>
      </c>
      <c r="W45" s="130">
        <f t="shared" si="147"/>
        <v>110.24982783527217</v>
      </c>
      <c r="X45" s="130">
        <f t="shared" si="147"/>
        <v>137.27510324149486</v>
      </c>
      <c r="Y45" s="130">
        <f t="shared" si="147"/>
        <v>133.55548698860733</v>
      </c>
      <c r="Z45" s="130">
        <f t="shared" si="147"/>
        <v>137.06312373237685</v>
      </c>
      <c r="AA45" s="130">
        <f t="shared" si="147"/>
        <v>116.73185732879872</v>
      </c>
      <c r="AB45" s="130">
        <f t="shared" si="147"/>
        <v>93.555534329546518</v>
      </c>
      <c r="AC45" s="130">
        <f t="shared" si="147"/>
        <v>106.22325906246292</v>
      </c>
      <c r="AD45" s="130">
        <f t="shared" si="147"/>
        <v>81.191488683913491</v>
      </c>
      <c r="AE45" s="130">
        <f t="shared" si="147"/>
        <v>80.070248389672827</v>
      </c>
      <c r="AF45" s="130">
        <f t="shared" si="147"/>
        <v>96.77849556623876</v>
      </c>
    </row>
    <row r="46" spans="1:36" x14ac:dyDescent="0.25">
      <c r="A46" s="78" t="s">
        <v>85</v>
      </c>
      <c r="B46" s="132">
        <f t="shared" ref="B46" si="148">+B45/B41</f>
        <v>0</v>
      </c>
      <c r="C46" s="79">
        <f>+C45/C41</f>
        <v>-0.1948517553912352</v>
      </c>
      <c r="D46" s="79">
        <f t="shared" ref="D46:AF46" si="149">+D45/D41</f>
        <v>0.43666165102344884</v>
      </c>
      <c r="E46" s="79">
        <f t="shared" si="149"/>
        <v>2.1798612071883343</v>
      </c>
      <c r="F46" s="79">
        <f t="shared" si="149"/>
        <v>6.7117278388921182</v>
      </c>
      <c r="G46" s="79">
        <f t="shared" si="149"/>
        <v>6.9324984936805203</v>
      </c>
      <c r="H46" s="79">
        <f t="shared" si="149"/>
        <v>4.7339659423213103</v>
      </c>
      <c r="I46" s="79">
        <f t="shared" si="149"/>
        <v>4.889340620885819</v>
      </c>
      <c r="J46" s="79">
        <f t="shared" si="149"/>
        <v>-16.558703609868182</v>
      </c>
      <c r="K46" s="79">
        <f t="shared" si="149"/>
        <v>-1.636797542196144</v>
      </c>
      <c r="L46" s="79">
        <f t="shared" si="149"/>
        <v>-4.2862175396241033</v>
      </c>
      <c r="M46" s="79">
        <f t="shared" si="149"/>
        <v>268.25549006782597</v>
      </c>
      <c r="N46" s="79">
        <f t="shared" si="149"/>
        <v>175.52972341273124</v>
      </c>
      <c r="O46" s="79">
        <f t="shared" si="149"/>
        <v>320.19381985076507</v>
      </c>
      <c r="P46" s="79">
        <f t="shared" si="149"/>
        <v>390.64304352495503</v>
      </c>
      <c r="Q46" s="79">
        <f t="shared" si="149"/>
        <v>209.42749559788965</v>
      </c>
      <c r="R46" s="79">
        <f t="shared" si="149"/>
        <v>390.12130668322976</v>
      </c>
      <c r="S46" s="79">
        <f t="shared" si="149"/>
        <v>342.78183151175904</v>
      </c>
      <c r="T46" s="79">
        <f t="shared" si="149"/>
        <v>425.56623168882692</v>
      </c>
      <c r="U46" s="79">
        <f t="shared" si="149"/>
        <v>465.35613505068346</v>
      </c>
      <c r="V46" s="79">
        <f t="shared" si="149"/>
        <v>384.19490476828435</v>
      </c>
      <c r="W46" s="79">
        <f t="shared" si="149"/>
        <v>367.79204436518222</v>
      </c>
      <c r="X46" s="79">
        <f t="shared" si="149"/>
        <v>484.96695797434364</v>
      </c>
      <c r="Y46" s="79">
        <f t="shared" si="149"/>
        <v>499.66400696471385</v>
      </c>
      <c r="Z46" s="79">
        <f t="shared" si="149"/>
        <v>543.04137039662351</v>
      </c>
      <c r="AA46" s="79">
        <f t="shared" si="149"/>
        <v>489.85309360449122</v>
      </c>
      <c r="AB46" s="79">
        <f t="shared" si="149"/>
        <v>415.75923344937667</v>
      </c>
      <c r="AC46" s="79">
        <f t="shared" si="149"/>
        <v>499.90559983910651</v>
      </c>
      <c r="AD46" s="79">
        <f t="shared" si="149"/>
        <v>404.64562039445434</v>
      </c>
      <c r="AE46" s="79">
        <f t="shared" si="149"/>
        <v>422.6683064822401</v>
      </c>
      <c r="AF46" s="79">
        <f t="shared" si="149"/>
        <v>541.00756101983291</v>
      </c>
      <c r="AG46"/>
    </row>
    <row r="47" spans="1:36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100">
        <v>0</v>
      </c>
      <c r="L47" s="100">
        <v>0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  <c r="AG47"/>
    </row>
    <row r="48" spans="1:36" x14ac:dyDescent="0.25">
      <c r="A48" s="76" t="s">
        <v>80</v>
      </c>
      <c r="B48" s="76">
        <f>+B47+B46</f>
        <v>0</v>
      </c>
      <c r="C48" s="77">
        <f t="shared" ref="C48:AF48" si="150">+C47+C46</f>
        <v>-0.1948517553912352</v>
      </c>
      <c r="D48" s="77">
        <f t="shared" si="150"/>
        <v>0.43666165102344884</v>
      </c>
      <c r="E48" s="77">
        <f t="shared" si="150"/>
        <v>2.1798612071883343</v>
      </c>
      <c r="F48" s="77">
        <f t="shared" si="150"/>
        <v>6.7117278388921182</v>
      </c>
      <c r="G48" s="77">
        <f t="shared" si="150"/>
        <v>6.9324984936805203</v>
      </c>
      <c r="H48" s="77">
        <f t="shared" si="150"/>
        <v>4.7339659423213103</v>
      </c>
      <c r="I48" s="77">
        <f t="shared" si="150"/>
        <v>4.889340620885819</v>
      </c>
      <c r="J48" s="77">
        <f t="shared" si="150"/>
        <v>-16.558703609868182</v>
      </c>
      <c r="K48" s="77">
        <f t="shared" si="150"/>
        <v>-1.636797542196144</v>
      </c>
      <c r="L48" s="77">
        <f t="shared" si="150"/>
        <v>-4.2862175396241033</v>
      </c>
      <c r="M48" s="77">
        <f t="shared" si="150"/>
        <v>284.30378224416097</v>
      </c>
      <c r="N48" s="77">
        <f t="shared" si="150"/>
        <v>191.66539376452849</v>
      </c>
      <c r="O48" s="77">
        <f t="shared" si="150"/>
        <v>336.41774215977915</v>
      </c>
      <c r="P48" s="77">
        <f t="shared" si="150"/>
        <v>406.95610031075813</v>
      </c>
      <c r="Q48" s="77">
        <f t="shared" si="150"/>
        <v>225.83057820524962</v>
      </c>
      <c r="R48" s="77">
        <f t="shared" si="150"/>
        <v>406.61531537036223</v>
      </c>
      <c r="S48" s="77">
        <f t="shared" si="150"/>
        <v>359.36767553946169</v>
      </c>
      <c r="T48" s="77">
        <f t="shared" si="150"/>
        <v>442.24482941050547</v>
      </c>
      <c r="U48" s="77">
        <f t="shared" si="150"/>
        <v>482.12841400327767</v>
      </c>
      <c r="V48" s="77">
        <f t="shared" si="150"/>
        <v>401.06180176410334</v>
      </c>
      <c r="W48" s="77">
        <f t="shared" si="150"/>
        <v>384.75450558465826</v>
      </c>
      <c r="X48" s="77">
        <f t="shared" si="150"/>
        <v>502.02593905971332</v>
      </c>
      <c r="Y48" s="77">
        <f t="shared" si="150"/>
        <v>516.82047311463612</v>
      </c>
      <c r="Z48" s="77">
        <f t="shared" si="150"/>
        <v>560.29629646174385</v>
      </c>
      <c r="AA48" s="77">
        <f t="shared" si="150"/>
        <v>507.20746418396163</v>
      </c>
      <c r="AB48" s="77">
        <f t="shared" si="150"/>
        <v>433.21404298834062</v>
      </c>
      <c r="AC48" s="77">
        <f t="shared" si="150"/>
        <v>517.461852727159</v>
      </c>
      <c r="AD48" s="77">
        <f t="shared" si="150"/>
        <v>422.30433106508622</v>
      </c>
      <c r="AE48" s="77">
        <f t="shared" si="150"/>
        <v>440.43049951327714</v>
      </c>
      <c r="AF48" s="77">
        <f t="shared" si="150"/>
        <v>558.87427123487919</v>
      </c>
      <c r="AG48"/>
    </row>
    <row r="49" spans="1:36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v>0</v>
      </c>
      <c r="L49" s="87">
        <v>0</v>
      </c>
      <c r="M49" s="87">
        <f>+'Project costs'!C6</f>
        <v>96.659637315103978</v>
      </c>
      <c r="N49" s="87">
        <f>+M49</f>
        <v>96.659637315103978</v>
      </c>
      <c r="O49" s="87">
        <f>+'Project costs'!D6</f>
        <v>193.31927463020796</v>
      </c>
      <c r="P49" s="87">
        <f t="shared" ref="P49" si="151">+O49</f>
        <v>193.31927463020796</v>
      </c>
      <c r="Q49" s="87">
        <f t="shared" ref="Q49" si="152">+P49</f>
        <v>193.31927463020796</v>
      </c>
      <c r="R49" s="87">
        <f t="shared" ref="R49" si="153">+Q49</f>
        <v>193.31927463020796</v>
      </c>
      <c r="S49" s="87">
        <f t="shared" ref="S49" si="154">+R49</f>
        <v>193.31927463020796</v>
      </c>
      <c r="T49" s="87">
        <f t="shared" ref="T49" si="155">+S49</f>
        <v>193.31927463020796</v>
      </c>
      <c r="U49" s="87">
        <f t="shared" ref="U49" si="156">+T49</f>
        <v>193.31927463020796</v>
      </c>
      <c r="V49" s="87">
        <f t="shared" ref="V49" si="157">+U49</f>
        <v>193.31927463020796</v>
      </c>
      <c r="W49" s="87">
        <f t="shared" ref="W49" si="158">+V49</f>
        <v>193.31927463020796</v>
      </c>
      <c r="X49" s="87">
        <f t="shared" ref="X49" si="159">+W49</f>
        <v>193.31927463020796</v>
      </c>
      <c r="Y49" s="87">
        <f t="shared" ref="Y49" si="160">+X49</f>
        <v>193.31927463020796</v>
      </c>
      <c r="Z49" s="87">
        <f t="shared" ref="Z49" si="161">+Y49</f>
        <v>193.31927463020796</v>
      </c>
      <c r="AA49" s="87">
        <f t="shared" ref="AA49" si="162">+Z49</f>
        <v>193.31927463020796</v>
      </c>
      <c r="AB49" s="87">
        <f t="shared" ref="AB49" si="163">+AA49</f>
        <v>193.31927463020796</v>
      </c>
      <c r="AC49" s="87">
        <f t="shared" ref="AC49" si="164">+AB49</f>
        <v>193.31927463020796</v>
      </c>
      <c r="AD49" s="87">
        <f t="shared" ref="AD49" si="165">+AC49</f>
        <v>193.31927463020796</v>
      </c>
      <c r="AE49" s="87">
        <f t="shared" ref="AE49" si="166">+AD49</f>
        <v>193.31927463020796</v>
      </c>
      <c r="AF49" s="87">
        <f t="shared" ref="AF49" si="167">+AE49</f>
        <v>193.31927463020796</v>
      </c>
      <c r="AG49" s="27"/>
      <c r="AH49" s="27"/>
      <c r="AI49" s="27"/>
      <c r="AJ49" s="27"/>
    </row>
    <row r="50" spans="1:36" x14ac:dyDescent="0.25">
      <c r="A50" t="s">
        <v>121</v>
      </c>
      <c r="B50" s="64">
        <f>XNPV($B$3,B48:AF48,$B$10:$AF$10)</f>
        <v>2568.5273125394847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6" x14ac:dyDescent="0.25">
      <c r="A51" t="s">
        <v>122</v>
      </c>
      <c r="B51" s="64">
        <f>+XNPV($B$3,B49:AF49,$B$10:$AF$10)</f>
        <v>1159.1313987228971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6" ht="15.75" thickBot="1" x14ac:dyDescent="0.3">
      <c r="A52" s="1" t="s">
        <v>123</v>
      </c>
      <c r="B52" s="105">
        <f>+B50-B51</f>
        <v>1409.3959138165876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6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6" ht="15.75" thickTop="1" x14ac:dyDescent="0.25">
      <c r="A54" s="115" t="str">
        <f>+A38</f>
        <v>Option 8:  750 MW in 2030 and 750 MW in 2032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/>
    </row>
    <row r="55" spans="1:36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/>
    </row>
    <row r="56" spans="1:36" x14ac:dyDescent="0.25">
      <c r="A56" s="19" t="s">
        <v>73</v>
      </c>
      <c r="B56" s="1">
        <v>0</v>
      </c>
      <c r="C56" s="1">
        <f>+B56+1</f>
        <v>1</v>
      </c>
      <c r="D56" s="1">
        <f t="shared" ref="D56" si="168">+C56+1</f>
        <v>2</v>
      </c>
      <c r="E56" s="1">
        <f t="shared" ref="E56" si="169">+D56+1</f>
        <v>3</v>
      </c>
      <c r="F56" s="1">
        <f t="shared" ref="F56" si="170">+E56+1</f>
        <v>4</v>
      </c>
      <c r="G56" s="1">
        <f t="shared" ref="G56" si="171">+F56+1</f>
        <v>5</v>
      </c>
      <c r="H56" s="28">
        <f t="shared" ref="H56" si="172">+G56+1</f>
        <v>6</v>
      </c>
      <c r="I56" s="1">
        <f t="shared" ref="I56" si="173">+H56+1</f>
        <v>7</v>
      </c>
      <c r="J56" s="1">
        <f t="shared" ref="J56" si="174">+I56+1</f>
        <v>8</v>
      </c>
      <c r="K56" s="1">
        <f t="shared" ref="K56" si="175">+J56+1</f>
        <v>9</v>
      </c>
      <c r="L56" s="1">
        <f t="shared" ref="L56" si="176">+K56+1</f>
        <v>10</v>
      </c>
      <c r="M56" s="1">
        <f t="shared" ref="M56" si="177">+L56+1</f>
        <v>11</v>
      </c>
      <c r="N56" s="1">
        <f t="shared" ref="N56" si="178">+M56+1</f>
        <v>12</v>
      </c>
      <c r="O56" s="1">
        <f t="shared" ref="O56" si="179">+N56+1</f>
        <v>13</v>
      </c>
      <c r="P56" s="1">
        <f t="shared" ref="P56" si="180">+O56+1</f>
        <v>14</v>
      </c>
      <c r="Q56" s="1">
        <f t="shared" ref="Q56" si="181">+P56+1</f>
        <v>15</v>
      </c>
      <c r="R56" s="1">
        <f t="shared" ref="R56" si="182">+Q56+1</f>
        <v>16</v>
      </c>
      <c r="S56" s="1">
        <f t="shared" ref="S56" si="183">+R56+1</f>
        <v>17</v>
      </c>
      <c r="T56" s="1">
        <f t="shared" ref="T56" si="184">+S56+1</f>
        <v>18</v>
      </c>
      <c r="U56" s="1">
        <f t="shared" ref="U56" si="185">+T56+1</f>
        <v>19</v>
      </c>
      <c r="V56" s="1">
        <f t="shared" ref="V56" si="186">+U56+1</f>
        <v>20</v>
      </c>
      <c r="W56" s="1">
        <f t="shared" ref="W56" si="187">+V56+1</f>
        <v>21</v>
      </c>
      <c r="X56" s="1">
        <f t="shared" ref="X56" si="188">+W56+1</f>
        <v>22</v>
      </c>
      <c r="Y56" s="1">
        <f t="shared" ref="Y56" si="189">+X56+1</f>
        <v>23</v>
      </c>
      <c r="Z56" s="1">
        <f t="shared" ref="Z56" si="190">+Y56+1</f>
        <v>24</v>
      </c>
      <c r="AA56" s="1">
        <f t="shared" ref="AA56" si="191">+Z56+1</f>
        <v>25</v>
      </c>
      <c r="AB56" s="1">
        <f t="shared" ref="AB56" si="192">+AA56+1</f>
        <v>26</v>
      </c>
      <c r="AC56" s="1">
        <f t="shared" ref="AC56" si="193">+AB56+1</f>
        <v>27</v>
      </c>
      <c r="AD56" s="1">
        <f t="shared" ref="AD56" si="194">+AC56+1</f>
        <v>28</v>
      </c>
      <c r="AE56" s="1">
        <f t="shared" ref="AE56" si="195">+AD56+1</f>
        <v>29</v>
      </c>
      <c r="AF56" s="1">
        <f t="shared" ref="AF56" si="196">+AE56+1</f>
        <v>30</v>
      </c>
      <c r="AG56"/>
    </row>
    <row r="57" spans="1:36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197">1/((1+$B$3)^((D58-$B$10)/365))</f>
        <v>0.89153802637356161</v>
      </c>
      <c r="E57" s="24">
        <f t="shared" si="197"/>
        <v>0.84186782471535571</v>
      </c>
      <c r="F57" s="24">
        <f t="shared" si="197"/>
        <v>0.79496489585963725</v>
      </c>
      <c r="G57" s="24">
        <f t="shared" si="197"/>
        <v>0.75055717891413165</v>
      </c>
      <c r="H57" s="24">
        <f t="shared" si="197"/>
        <v>0.70874143429096481</v>
      </c>
      <c r="I57" s="24">
        <f t="shared" si="197"/>
        <v>0.66925536760242199</v>
      </c>
      <c r="J57" s="24">
        <f t="shared" si="197"/>
        <v>0.63196918564912374</v>
      </c>
      <c r="K57" s="24">
        <f t="shared" si="197"/>
        <v>0.59666660957217577</v>
      </c>
      <c r="L57" s="24">
        <f t="shared" si="197"/>
        <v>0.56342456050252676</v>
      </c>
      <c r="M57" s="24">
        <f t="shared" si="197"/>
        <v>0.5320345236095626</v>
      </c>
      <c r="N57" s="24">
        <f t="shared" si="197"/>
        <v>0.50239331785605534</v>
      </c>
      <c r="O57" s="24">
        <f t="shared" si="197"/>
        <v>0.47432900914146753</v>
      </c>
      <c r="P57" s="24">
        <f t="shared" si="197"/>
        <v>0.44790274706465294</v>
      </c>
      <c r="Q57" s="24">
        <f t="shared" si="197"/>
        <v>0.42294876965500755</v>
      </c>
      <c r="R57" s="24">
        <f t="shared" si="197"/>
        <v>0.39938505161001664</v>
      </c>
      <c r="S57" s="24">
        <f t="shared" si="197"/>
        <v>0.37707491135535165</v>
      </c>
      <c r="T57" s="24">
        <f t="shared" si="197"/>
        <v>0.35606696067549731</v>
      </c>
      <c r="U57" s="24">
        <f t="shared" si="197"/>
        <v>0.33622942462275479</v>
      </c>
      <c r="V57" s="24">
        <f t="shared" si="197"/>
        <v>0.31749709596105269</v>
      </c>
      <c r="W57" s="24">
        <f t="shared" si="197"/>
        <v>0.29976131763688901</v>
      </c>
      <c r="X57" s="24">
        <f t="shared" si="197"/>
        <v>0.28306073431245427</v>
      </c>
      <c r="Y57" s="24">
        <f t="shared" si="197"/>
        <v>0.26729058953017398</v>
      </c>
      <c r="Z57" s="24">
        <f t="shared" si="197"/>
        <v>0.25239904582641548</v>
      </c>
      <c r="AA57" s="24">
        <f t="shared" si="197"/>
        <v>0.23829972465795707</v>
      </c>
      <c r="AB57" s="24">
        <f t="shared" si="197"/>
        <v>0.22502334717465258</v>
      </c>
      <c r="AC57" s="24">
        <f t="shared" si="197"/>
        <v>0.21248663567011578</v>
      </c>
      <c r="AD57" s="24">
        <f t="shared" si="197"/>
        <v>0.20064838118046815</v>
      </c>
      <c r="AE57" s="24">
        <f t="shared" si="197"/>
        <v>0.18943991579609307</v>
      </c>
      <c r="AF57" s="24">
        <f t="shared" si="197"/>
        <v>0.17888566175268469</v>
      </c>
      <c r="AG57"/>
    </row>
    <row r="58" spans="1:36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" si="198">EDATE(C58,12)</f>
        <v>44378</v>
      </c>
      <c r="E58" s="26">
        <f t="shared" ref="E58" si="199">EDATE(D58,12)</f>
        <v>44743</v>
      </c>
      <c r="F58" s="26">
        <f t="shared" ref="F58" si="200">EDATE(E58,12)</f>
        <v>45108</v>
      </c>
      <c r="G58" s="26">
        <f t="shared" ref="G58" si="201">EDATE(F58,12)</f>
        <v>45474</v>
      </c>
      <c r="H58" s="26">
        <f t="shared" ref="H58" si="202">EDATE(G58,12)</f>
        <v>45839</v>
      </c>
      <c r="I58" s="26">
        <f t="shared" ref="I58" si="203">EDATE(H58,12)</f>
        <v>46204</v>
      </c>
      <c r="J58" s="26">
        <f t="shared" ref="J58" si="204">EDATE(I58,12)</f>
        <v>46569</v>
      </c>
      <c r="K58" s="26">
        <f t="shared" ref="K58" si="205">EDATE(J58,12)</f>
        <v>46935</v>
      </c>
      <c r="L58" s="26">
        <f t="shared" ref="L58" si="206">EDATE(K58,12)</f>
        <v>47300</v>
      </c>
      <c r="M58" s="26">
        <f t="shared" ref="M58" si="207">EDATE(L58,12)</f>
        <v>47665</v>
      </c>
      <c r="N58" s="26">
        <f t="shared" ref="N58" si="208">EDATE(M58,12)</f>
        <v>48030</v>
      </c>
      <c r="O58" s="26">
        <f t="shared" ref="O58" si="209">EDATE(N58,12)</f>
        <v>48396</v>
      </c>
      <c r="P58" s="26">
        <f t="shared" ref="P58" si="210">EDATE(O58,12)</f>
        <v>48761</v>
      </c>
      <c r="Q58" s="26">
        <f t="shared" ref="Q58" si="211">EDATE(P58,12)</f>
        <v>49126</v>
      </c>
      <c r="R58" s="26">
        <f t="shared" ref="R58" si="212">EDATE(Q58,12)</f>
        <v>49491</v>
      </c>
      <c r="S58" s="26">
        <f t="shared" ref="S58" si="213">EDATE(R58,12)</f>
        <v>49857</v>
      </c>
      <c r="T58" s="26">
        <f t="shared" ref="T58" si="214">EDATE(S58,12)</f>
        <v>50222</v>
      </c>
      <c r="U58" s="26">
        <f t="shared" ref="U58" si="215">EDATE(T58,12)</f>
        <v>50587</v>
      </c>
      <c r="V58" s="26">
        <f t="shared" ref="V58" si="216">EDATE(U58,12)</f>
        <v>50952</v>
      </c>
      <c r="W58" s="26">
        <f t="shared" ref="W58" si="217">EDATE(V58,12)</f>
        <v>51318</v>
      </c>
      <c r="X58" s="26">
        <f t="shared" ref="X58" si="218">EDATE(W58,12)</f>
        <v>51683</v>
      </c>
      <c r="Y58" s="26">
        <f t="shared" ref="Y58" si="219">EDATE(X58,12)</f>
        <v>52048</v>
      </c>
      <c r="Z58" s="26">
        <f t="shared" ref="Z58" si="220">EDATE(Y58,12)</f>
        <v>52413</v>
      </c>
      <c r="AA58" s="26">
        <f t="shared" ref="AA58" si="221">EDATE(Z58,12)</f>
        <v>52779</v>
      </c>
      <c r="AB58" s="26">
        <f t="shared" ref="AB58" si="222">EDATE(AA58,12)</f>
        <v>53144</v>
      </c>
      <c r="AC58" s="26">
        <f t="shared" ref="AC58" si="223">EDATE(AB58,12)</f>
        <v>53509</v>
      </c>
      <c r="AD58" s="26">
        <f t="shared" ref="AD58" si="224">EDATE(AC58,12)</f>
        <v>53874</v>
      </c>
      <c r="AE58" s="26">
        <f t="shared" ref="AE58" si="225">EDATE(AD58,12)</f>
        <v>54240</v>
      </c>
      <c r="AF58" s="26">
        <f t="shared" ref="AF58" si="226">EDATE(AE58,12)</f>
        <v>54605</v>
      </c>
      <c r="AG58"/>
    </row>
    <row r="59" spans="1:36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  <c r="AG59"/>
    </row>
    <row r="60" spans="1:36" s="82" customFormat="1" x14ac:dyDescent="0.25">
      <c r="A60" s="82" t="s">
        <v>81</v>
      </c>
      <c r="B60" s="82">
        <v>0</v>
      </c>
      <c r="C60" s="83">
        <f>+'Market benefits'!I638</f>
        <v>2.7446224752461901</v>
      </c>
      <c r="D60" s="83">
        <f>+'Market benefits'!J638</f>
        <v>-1.2259268852406118</v>
      </c>
      <c r="E60" s="83">
        <f>+'Market benefits'!K638</f>
        <v>-5.1025770231204355</v>
      </c>
      <c r="F60" s="83">
        <f>+'Market benefits'!L638</f>
        <v>4.2519816446870466</v>
      </c>
      <c r="G60" s="83">
        <f>+'Market benefits'!M638</f>
        <v>15.863880248188829</v>
      </c>
      <c r="H60" s="83">
        <f>+'Market benefits'!N638</f>
        <v>6.9587404033776536</v>
      </c>
      <c r="I60" s="83">
        <f>+'Market benefits'!O638</f>
        <v>-9.816161239067684</v>
      </c>
      <c r="J60" s="83">
        <f>+'Market benefits'!P638</f>
        <v>-19.856415863744978</v>
      </c>
      <c r="K60" s="83">
        <f>+'Market benefits'!Q638</f>
        <v>13.388420164604362</v>
      </c>
      <c r="L60" s="83">
        <f>+'Market benefits'!R638</f>
        <v>19.076929315301562</v>
      </c>
      <c r="M60" s="83">
        <f>+'Market benefits'!S638</f>
        <v>157.59660877390161</v>
      </c>
      <c r="N60" s="83">
        <f>+'Market benefits'!T638</f>
        <v>156.72126774145164</v>
      </c>
      <c r="O60" s="83">
        <f>+'Market benefits'!U638</f>
        <v>232.06164004883865</v>
      </c>
      <c r="P60" s="83">
        <f>+'Market benefits'!V638</f>
        <v>225.82164801712659</v>
      </c>
      <c r="Q60" s="83">
        <f>+'Market benefits'!W638</f>
        <v>145.8519420867639</v>
      </c>
      <c r="R60" s="83">
        <f>+'Market benefits'!X638</f>
        <v>310.1044982632265</v>
      </c>
      <c r="S60" s="83">
        <f>+'Market benefits'!Y638</f>
        <v>247.59400219236321</v>
      </c>
      <c r="T60" s="83">
        <f>+'Market benefits'!Z638</f>
        <v>273.19995367611648</v>
      </c>
      <c r="U60" s="83">
        <f>+'Market benefits'!AA638</f>
        <v>244.36000837685103</v>
      </c>
      <c r="V60" s="83">
        <f>+'Market benefits'!AB638</f>
        <v>346.00586903908709</v>
      </c>
      <c r="W60" s="83">
        <f>+'Market benefits'!AC638</f>
        <v>419.39154772129905</v>
      </c>
      <c r="X60" s="83">
        <f>+'Market benefits'!AD638</f>
        <v>382.47029934324928</v>
      </c>
      <c r="Y60" s="83">
        <f>+'Market benefits'!AE638</f>
        <v>324.61039456565294</v>
      </c>
      <c r="Z60" s="83">
        <f>+'Market benefits'!AF638</f>
        <v>364.27024952336234</v>
      </c>
      <c r="AA60" s="83">
        <f>+'Market benefits'!AG638</f>
        <v>350.76817330599778</v>
      </c>
      <c r="AB60" s="83">
        <f>+'Market benefits'!AH638</f>
        <v>315.70068088902519</v>
      </c>
      <c r="AC60" s="83">
        <f>+'Market benefits'!AI638</f>
        <v>318.18622810430128</v>
      </c>
      <c r="AD60" s="83">
        <f>+'Market benefits'!AJ638</f>
        <v>306.96461405974446</v>
      </c>
      <c r="AE60" s="83">
        <f>+'Market benefits'!AK638</f>
        <v>391.90943005796561</v>
      </c>
      <c r="AF60" s="83">
        <f>+'Market benefits'!AL638</f>
        <v>439.99010591195292</v>
      </c>
    </row>
    <row r="61" spans="1:36" s="85" customFormat="1" x14ac:dyDescent="0.25">
      <c r="A61" s="84" t="s">
        <v>82</v>
      </c>
      <c r="B61" s="131">
        <f t="shared" ref="B61:AF61" si="227">+B60/((1+$B$3)^(($H$10-$B$10)/(365)))</f>
        <v>0</v>
      </c>
      <c r="C61" s="130">
        <f t="shared" si="227"/>
        <v>1.9452276696932029</v>
      </c>
      <c r="D61" s="130">
        <f t="shared" si="227"/>
        <v>-0.86886517898128623</v>
      </c>
      <c r="E61" s="130">
        <f t="shared" si="227"/>
        <v>-3.616407757946499</v>
      </c>
      <c r="F61" s="130">
        <f t="shared" si="227"/>
        <v>3.0135555694343532</v>
      </c>
      <c r="G61" s="130">
        <f t="shared" si="227"/>
        <v>11.243389240521459</v>
      </c>
      <c r="H61" s="130">
        <f t="shared" si="227"/>
        <v>4.9319476543483658</v>
      </c>
      <c r="I61" s="130">
        <f t="shared" si="227"/>
        <v>-6.957120195808205</v>
      </c>
      <c r="J61" s="130">
        <f t="shared" si="227"/>
        <v>-14.073064659148484</v>
      </c>
      <c r="K61" s="130">
        <f t="shared" si="227"/>
        <v>9.4889281103517717</v>
      </c>
      <c r="L61" s="130">
        <f t="shared" si="227"/>
        <v>13.520610244794183</v>
      </c>
      <c r="M61" s="130">
        <f t="shared" si="227"/>
        <v>111.69524654180708</v>
      </c>
      <c r="N61" s="130">
        <f t="shared" si="227"/>
        <v>111.07485608297476</v>
      </c>
      <c r="O61" s="130">
        <f t="shared" si="227"/>
        <v>164.47169961212751</v>
      </c>
      <c r="P61" s="130">
        <f t="shared" si="227"/>
        <v>160.04915870960772</v>
      </c>
      <c r="Q61" s="130">
        <f t="shared" si="227"/>
        <v>103.37131462869579</v>
      </c>
      <c r="R61" s="130">
        <f t="shared" si="227"/>
        <v>219.78390687915916</v>
      </c>
      <c r="S61" s="130">
        <f t="shared" si="227"/>
        <v>175.4801282356558</v>
      </c>
      <c r="T61" s="130">
        <f t="shared" si="227"/>
        <v>193.62812701663594</v>
      </c>
      <c r="U61" s="130">
        <f t="shared" si="227"/>
        <v>173.18806282036158</v>
      </c>
      <c r="V61" s="130">
        <f t="shared" si="227"/>
        <v>245.22869589585434</v>
      </c>
      <c r="W61" s="130">
        <f t="shared" si="227"/>
        <v>297.2401670615011</v>
      </c>
      <c r="X61" s="130">
        <f t="shared" si="227"/>
        <v>271.07254853022914</v>
      </c>
      <c r="Y61" s="130">
        <f t="shared" si="227"/>
        <v>230.06483663021689</v>
      </c>
      <c r="Z61" s="130">
        <f t="shared" si="227"/>
        <v>258.17341911671548</v>
      </c>
      <c r="AA61" s="130">
        <f t="shared" si="227"/>
        <v>248.60393825251458</v>
      </c>
      <c r="AB61" s="130">
        <f t="shared" si="227"/>
        <v>223.75015337992193</v>
      </c>
      <c r="AC61" s="130">
        <f t="shared" si="227"/>
        <v>225.5117636782746</v>
      </c>
      <c r="AD61" s="130">
        <f t="shared" si="227"/>
        <v>217.55854084527576</v>
      </c>
      <c r="AE61" s="130">
        <f t="shared" si="227"/>
        <v>277.76245157143711</v>
      </c>
      <c r="AF61" s="130">
        <f t="shared" si="227"/>
        <v>311.83921873787102</v>
      </c>
    </row>
    <row r="62" spans="1:36" x14ac:dyDescent="0.25">
      <c r="A62" s="78" t="s">
        <v>85</v>
      </c>
      <c r="B62" s="132">
        <f t="shared" ref="B62" si="228">+B61/B57</f>
        <v>0</v>
      </c>
      <c r="C62" s="79">
        <f>+C61/C57</f>
        <v>2.0603196602531701</v>
      </c>
      <c r="D62" s="79">
        <f t="shared" ref="D62:AF62" si="229">+D61/D57</f>
        <v>-0.9745688386568323</v>
      </c>
      <c r="E62" s="79">
        <f t="shared" si="229"/>
        <v>-4.2956954188969556</v>
      </c>
      <c r="F62" s="79">
        <f t="shared" si="229"/>
        <v>3.7908033236808998</v>
      </c>
      <c r="G62" s="79">
        <f t="shared" si="229"/>
        <v>14.980056891585301</v>
      </c>
      <c r="H62" s="79">
        <f t="shared" si="229"/>
        <v>6.9587404033776545</v>
      </c>
      <c r="I62" s="79">
        <f t="shared" si="229"/>
        <v>-10.395314752172677</v>
      </c>
      <c r="J62" s="79">
        <f t="shared" si="229"/>
        <v>-22.268593119288578</v>
      </c>
      <c r="K62" s="79">
        <f t="shared" si="229"/>
        <v>15.903232991629212</v>
      </c>
      <c r="L62" s="79">
        <f t="shared" si="229"/>
        <v>23.997197127393505</v>
      </c>
      <c r="M62" s="79">
        <f t="shared" si="229"/>
        <v>209.93984710619165</v>
      </c>
      <c r="N62" s="79">
        <f t="shared" si="229"/>
        <v>221.09142804084766</v>
      </c>
      <c r="O62" s="79">
        <f t="shared" si="229"/>
        <v>346.74602742476208</v>
      </c>
      <c r="P62" s="79">
        <f t="shared" si="229"/>
        <v>357.33015650941138</v>
      </c>
      <c r="Q62" s="79">
        <f t="shared" si="229"/>
        <v>244.40623083739928</v>
      </c>
      <c r="R62" s="79">
        <f t="shared" si="229"/>
        <v>550.30579134886921</v>
      </c>
      <c r="S62" s="79">
        <f t="shared" si="229"/>
        <v>465.37205990425883</v>
      </c>
      <c r="T62" s="79">
        <f t="shared" si="229"/>
        <v>543.79694945384028</v>
      </c>
      <c r="U62" s="79">
        <f t="shared" si="229"/>
        <v>515.08895455737229</v>
      </c>
      <c r="V62" s="79">
        <f t="shared" si="229"/>
        <v>772.38090998456414</v>
      </c>
      <c r="W62" s="79">
        <f t="shared" si="229"/>
        <v>991.58947326738848</v>
      </c>
      <c r="X62" s="79">
        <f t="shared" si="229"/>
        <v>957.64800861078788</v>
      </c>
      <c r="Y62" s="79">
        <f t="shared" si="229"/>
        <v>860.72927982466535</v>
      </c>
      <c r="Z62" s="79">
        <f t="shared" si="229"/>
        <v>1022.8779521388177</v>
      </c>
      <c r="AA62" s="79">
        <f t="shared" si="229"/>
        <v>1043.2405602203178</v>
      </c>
      <c r="AB62" s="79">
        <f t="shared" si="229"/>
        <v>994.34194802132038</v>
      </c>
      <c r="AC62" s="79">
        <f t="shared" si="229"/>
        <v>1061.2985751648882</v>
      </c>
      <c r="AD62" s="79">
        <f t="shared" si="229"/>
        <v>1084.2775783453651</v>
      </c>
      <c r="AE62" s="79">
        <f t="shared" si="229"/>
        <v>1466.2298090884476</v>
      </c>
      <c r="AF62" s="79">
        <f t="shared" si="229"/>
        <v>1743.2320493578686</v>
      </c>
      <c r="AG62"/>
    </row>
    <row r="63" spans="1:36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100">
        <v>0</v>
      </c>
      <c r="L63" s="100">
        <v>0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  <c r="AG63"/>
    </row>
    <row r="64" spans="1:36" x14ac:dyDescent="0.25">
      <c r="A64" s="76" t="s">
        <v>80</v>
      </c>
      <c r="B64" s="76">
        <f>+B63+B62</f>
        <v>0</v>
      </c>
      <c r="C64" s="77">
        <f t="shared" ref="C64:AF64" si="230">+C63+C62</f>
        <v>2.0603196602531701</v>
      </c>
      <c r="D64" s="77">
        <f t="shared" si="230"/>
        <v>-0.9745688386568323</v>
      </c>
      <c r="E64" s="77">
        <f t="shared" si="230"/>
        <v>-4.2956954188969556</v>
      </c>
      <c r="F64" s="77">
        <f t="shared" si="230"/>
        <v>3.7908033236808998</v>
      </c>
      <c r="G64" s="77">
        <f t="shared" si="230"/>
        <v>14.980056891585301</v>
      </c>
      <c r="H64" s="77">
        <f t="shared" si="230"/>
        <v>6.9587404033776545</v>
      </c>
      <c r="I64" s="77">
        <f t="shared" si="230"/>
        <v>-10.395314752172677</v>
      </c>
      <c r="J64" s="77">
        <f t="shared" si="230"/>
        <v>-22.268593119288578</v>
      </c>
      <c r="K64" s="77">
        <f t="shared" si="230"/>
        <v>15.903232991629212</v>
      </c>
      <c r="L64" s="77">
        <f t="shared" si="230"/>
        <v>23.997197127393505</v>
      </c>
      <c r="M64" s="77">
        <f t="shared" si="230"/>
        <v>225.98813928252667</v>
      </c>
      <c r="N64" s="77">
        <f t="shared" si="230"/>
        <v>237.2270983926449</v>
      </c>
      <c r="O64" s="77">
        <f t="shared" si="230"/>
        <v>362.96994973377616</v>
      </c>
      <c r="P64" s="77">
        <f t="shared" si="230"/>
        <v>373.64321329521448</v>
      </c>
      <c r="Q64" s="77">
        <f t="shared" si="230"/>
        <v>260.80931344475925</v>
      </c>
      <c r="R64" s="77">
        <f t="shared" si="230"/>
        <v>566.79980003600167</v>
      </c>
      <c r="S64" s="77">
        <f t="shared" si="230"/>
        <v>481.95790393196148</v>
      </c>
      <c r="T64" s="77">
        <f t="shared" si="230"/>
        <v>560.47554717551884</v>
      </c>
      <c r="U64" s="77">
        <f t="shared" si="230"/>
        <v>531.8612335099665</v>
      </c>
      <c r="V64" s="77">
        <f t="shared" si="230"/>
        <v>789.24780698038319</v>
      </c>
      <c r="W64" s="77">
        <f t="shared" si="230"/>
        <v>1008.5519344868645</v>
      </c>
      <c r="X64" s="77">
        <f t="shared" si="230"/>
        <v>974.70698969615762</v>
      </c>
      <c r="Y64" s="77">
        <f t="shared" si="230"/>
        <v>877.88574597458762</v>
      </c>
      <c r="Z64" s="77">
        <f t="shared" si="230"/>
        <v>1040.1328782039379</v>
      </c>
      <c r="AA64" s="77">
        <f t="shared" si="230"/>
        <v>1060.5949307997882</v>
      </c>
      <c r="AB64" s="77">
        <f t="shared" si="230"/>
        <v>1011.7967575602844</v>
      </c>
      <c r="AC64" s="77">
        <f t="shared" si="230"/>
        <v>1078.8548280529408</v>
      </c>
      <c r="AD64" s="77">
        <f t="shared" si="230"/>
        <v>1101.9362890159969</v>
      </c>
      <c r="AE64" s="77">
        <f t="shared" si="230"/>
        <v>1483.9920021194846</v>
      </c>
      <c r="AF64" s="77">
        <f t="shared" si="230"/>
        <v>1761.098759572915</v>
      </c>
      <c r="AG64"/>
    </row>
    <row r="65" spans="1:36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7">
        <v>0</v>
      </c>
      <c r="L65" s="87">
        <v>0</v>
      </c>
      <c r="M65" s="87">
        <f>+'Project costs'!C6</f>
        <v>96.659637315103978</v>
      </c>
      <c r="N65" s="87">
        <f>+M65</f>
        <v>96.659637315103978</v>
      </c>
      <c r="O65" s="87">
        <f>+'Project costs'!D6</f>
        <v>193.31927463020796</v>
      </c>
      <c r="P65" s="87">
        <f t="shared" ref="P65" si="231">+O65</f>
        <v>193.31927463020796</v>
      </c>
      <c r="Q65" s="87">
        <f t="shared" ref="Q65" si="232">+P65</f>
        <v>193.31927463020796</v>
      </c>
      <c r="R65" s="87">
        <f t="shared" ref="R65" si="233">+Q65</f>
        <v>193.31927463020796</v>
      </c>
      <c r="S65" s="87">
        <f t="shared" ref="S65" si="234">+R65</f>
        <v>193.31927463020796</v>
      </c>
      <c r="T65" s="87">
        <f t="shared" ref="T65" si="235">+S65</f>
        <v>193.31927463020796</v>
      </c>
      <c r="U65" s="87">
        <f t="shared" ref="U65" si="236">+T65</f>
        <v>193.31927463020796</v>
      </c>
      <c r="V65" s="87">
        <f t="shared" ref="V65" si="237">+U65</f>
        <v>193.31927463020796</v>
      </c>
      <c r="W65" s="87">
        <f t="shared" ref="W65" si="238">+V65</f>
        <v>193.31927463020796</v>
      </c>
      <c r="X65" s="87">
        <f t="shared" ref="X65" si="239">+W65</f>
        <v>193.31927463020796</v>
      </c>
      <c r="Y65" s="87">
        <f t="shared" ref="Y65" si="240">+X65</f>
        <v>193.31927463020796</v>
      </c>
      <c r="Z65" s="87">
        <f t="shared" ref="Z65" si="241">+Y65</f>
        <v>193.31927463020796</v>
      </c>
      <c r="AA65" s="87">
        <f t="shared" ref="AA65" si="242">+Z65</f>
        <v>193.31927463020796</v>
      </c>
      <c r="AB65" s="87">
        <f t="shared" ref="AB65" si="243">+AA65</f>
        <v>193.31927463020796</v>
      </c>
      <c r="AC65" s="87">
        <f t="shared" ref="AC65" si="244">+AB65</f>
        <v>193.31927463020796</v>
      </c>
      <c r="AD65" s="87">
        <f t="shared" ref="AD65" si="245">+AC65</f>
        <v>193.31927463020796</v>
      </c>
      <c r="AE65" s="87">
        <f t="shared" ref="AE65" si="246">+AD65</f>
        <v>193.31927463020796</v>
      </c>
      <c r="AF65" s="87">
        <f t="shared" ref="AF65" si="247">+AE65</f>
        <v>193.31927463020796</v>
      </c>
      <c r="AG65" s="27"/>
      <c r="AH65" s="27"/>
      <c r="AI65" s="27"/>
      <c r="AJ65" s="27"/>
    </row>
    <row r="66" spans="1:36" x14ac:dyDescent="0.25">
      <c r="A66" t="s">
        <v>121</v>
      </c>
      <c r="B66" s="64">
        <f>XNPV($B$3,B64:AF64,$B$10:$AF$10)</f>
        <v>4347.2879403259249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6" x14ac:dyDescent="0.25">
      <c r="A67" t="s">
        <v>122</v>
      </c>
      <c r="B67" s="64">
        <f>+XNPV($B$3,B65:AF65,$B$10:$AF$10)</f>
        <v>1159.1313987228971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6" ht="15.75" thickBot="1" x14ac:dyDescent="0.3">
      <c r="A68" s="1" t="s">
        <v>123</v>
      </c>
      <c r="B68" s="105">
        <f>+B66-B67</f>
        <v>3188.156541603028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6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6" x14ac:dyDescent="0.25">
      <c r="A70" s="135"/>
      <c r="B70" s="135"/>
      <c r="C70" s="135"/>
      <c r="D70" s="13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B6A3A-836E-410F-A932-31BB60662949}">
  <dimension ref="A1:AG70"/>
  <sheetViews>
    <sheetView workbookViewId="0"/>
  </sheetViews>
  <sheetFormatPr defaultColWidth="0" defaultRowHeight="15" zeroHeight="1" x14ac:dyDescent="0.25"/>
  <cols>
    <col min="1" max="1" width="30.28515625" customWidth="1"/>
    <col min="2" max="4" width="9.140625" customWidth="1"/>
    <col min="5" max="33" width="9.140625" style="135" customWidth="1"/>
    <col min="34" max="16384" width="9.140625" hidden="1"/>
  </cols>
  <sheetData>
    <row r="1" spans="1:33" ht="21" x14ac:dyDescent="0.35">
      <c r="A1" s="201" t="s">
        <v>70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3" x14ac:dyDescent="0.25">
      <c r="A2" s="135" t="str">
        <f>+Overview!B14</f>
        <v>Option 9:  600 MW in 2028</v>
      </c>
      <c r="B2" s="135"/>
      <c r="C2" s="135"/>
      <c r="D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</row>
    <row r="4" spans="1:33" x14ac:dyDescent="0.25">
      <c r="A4" s="135" t="s">
        <v>83</v>
      </c>
      <c r="B4" s="168"/>
      <c r="C4" s="135"/>
      <c r="D4" s="135"/>
    </row>
    <row r="5" spans="1:33" ht="15.75" thickBot="1" x14ac:dyDescent="0.3">
      <c r="A5" s="135"/>
      <c r="B5" s="135"/>
      <c r="C5" s="135"/>
      <c r="D5" s="135"/>
    </row>
    <row r="6" spans="1:33" ht="15.75" thickTop="1" x14ac:dyDescent="0.25">
      <c r="A6" s="115" t="str">
        <f>+A2</f>
        <v>Option 9:  600 MW in 2028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  <c r="AG8"/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  <c r="AG9"/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  <c r="AG10"/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  <c r="AG11"/>
    </row>
    <row r="12" spans="1:33" x14ac:dyDescent="0.25">
      <c r="A12" s="82" t="s">
        <v>81</v>
      </c>
      <c r="B12" s="82">
        <v>0</v>
      </c>
      <c r="C12" s="114">
        <f>+'Market benefits'!I659</f>
        <v>8.6119420549845866</v>
      </c>
      <c r="D12" s="114">
        <f>+'Market benefits'!J659</f>
        <v>2.2463019949465095</v>
      </c>
      <c r="E12" s="114">
        <f>+'Market benefits'!K659</f>
        <v>2.5452016355728415</v>
      </c>
      <c r="F12" s="114">
        <f>+'Market benefits'!L659</f>
        <v>3.7336626440031715</v>
      </c>
      <c r="G12" s="114">
        <f>+'Market benefits'!M659</f>
        <v>1.4827748751501324</v>
      </c>
      <c r="H12" s="114">
        <f>+'Market benefits'!N659</f>
        <v>-16.978816621164963</v>
      </c>
      <c r="I12" s="114">
        <f>+'Market benefits'!O659</f>
        <v>-42.552486449486352</v>
      </c>
      <c r="J12" s="114">
        <f>+'Market benefits'!P659</f>
        <v>-16.786595472494021</v>
      </c>
      <c r="K12" s="114">
        <f>+'Market benefits'!Q659</f>
        <v>27.331884553819823</v>
      </c>
      <c r="L12" s="114">
        <f>+'Market benefits'!R659</f>
        <v>123.22098189285076</v>
      </c>
      <c r="M12" s="114">
        <f>+'Market benefits'!S659</f>
        <v>68.922081203135079</v>
      </c>
      <c r="N12" s="114">
        <f>+'Market benefits'!T659</f>
        <v>112.64520452799917</v>
      </c>
      <c r="O12" s="114">
        <f>+'Market benefits'!U659</f>
        <v>83.411145115520753</v>
      </c>
      <c r="P12" s="114">
        <f>+'Market benefits'!V659</f>
        <v>110.1219876416538</v>
      </c>
      <c r="Q12" s="114">
        <f>+'Market benefits'!W659</f>
        <v>83.209289398859781</v>
      </c>
      <c r="R12" s="114">
        <f>+'Market benefits'!X659</f>
        <v>135.83398572169128</v>
      </c>
      <c r="S12" s="114">
        <f>+'Market benefits'!Y659</f>
        <v>136.48218568749235</v>
      </c>
      <c r="T12" s="114">
        <f>+'Market benefits'!Z659</f>
        <v>102.11409479582615</v>
      </c>
      <c r="U12" s="114">
        <f>+'Market benefits'!AA659</f>
        <v>103.63079799404136</v>
      </c>
      <c r="V12" s="114">
        <f>+'Market benefits'!AB659</f>
        <v>89.614068446314093</v>
      </c>
      <c r="W12" s="114">
        <f>+'Market benefits'!AC659</f>
        <v>96.068134021529829</v>
      </c>
      <c r="X12" s="114">
        <f>+'Market benefits'!AD659</f>
        <v>114.74682526739589</v>
      </c>
      <c r="Y12" s="114">
        <f>+'Market benefits'!AE659</f>
        <v>88.920514259348934</v>
      </c>
      <c r="Z12" s="114">
        <f>+'Market benefits'!AF659</f>
        <v>97.932077367946263</v>
      </c>
      <c r="AA12" s="114">
        <f>+'Market benefits'!AG659</f>
        <v>91.52653649868715</v>
      </c>
      <c r="AB12" s="114">
        <f>+'Market benefits'!AH659</f>
        <v>81.41185414018608</v>
      </c>
      <c r="AC12" s="114">
        <f>+'Market benefits'!AI659</f>
        <v>79.015310307621164</v>
      </c>
      <c r="AD12" s="114">
        <f>+'Market benefits'!AJ659</f>
        <v>46.041191449790055</v>
      </c>
      <c r="AE12" s="114">
        <f>+'Market benefits'!AK659</f>
        <v>52.639188974725315</v>
      </c>
      <c r="AF12" s="114">
        <f>+'Market benefits'!AL659</f>
        <v>72.913951997781837</v>
      </c>
      <c r="AG12"/>
    </row>
    <row r="13" spans="1:33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6.1036401640804554</v>
      </c>
      <c r="D13" s="130">
        <f t="shared" si="3"/>
        <v>1.5920472977490447</v>
      </c>
      <c r="E13" s="130">
        <f t="shared" si="3"/>
        <v>1.8038898577556053</v>
      </c>
      <c r="F13" s="130">
        <f t="shared" si="3"/>
        <v>2.646201417469404</v>
      </c>
      <c r="G13" s="130">
        <f t="shared" si="3"/>
        <v>1.0509039917445111</v>
      </c>
      <c r="H13" s="130">
        <f t="shared" si="3"/>
        <v>-12.03359084464773</v>
      </c>
      <c r="I13" s="130">
        <f t="shared" si="3"/>
        <v>-30.158710278855803</v>
      </c>
      <c r="J13" s="130">
        <f t="shared" si="3"/>
        <v>-11.89735575203763</v>
      </c>
      <c r="K13" s="130">
        <f t="shared" si="3"/>
        <v>19.371239060549328</v>
      </c>
      <c r="L13" s="130">
        <f t="shared" si="3"/>
        <v>87.33181544148006</v>
      </c>
      <c r="M13" s="130">
        <f t="shared" si="3"/>
        <v>48.847934686228307</v>
      </c>
      <c r="N13" s="130">
        <f t="shared" si="3"/>
        <v>79.836323823173217</v>
      </c>
      <c r="O13" s="130">
        <f t="shared" si="3"/>
        <v>59.116934625025984</v>
      </c>
      <c r="P13" s="130">
        <f t="shared" si="3"/>
        <v>78.048015468117626</v>
      </c>
      <c r="Q13" s="130">
        <f t="shared" si="3"/>
        <v>58.973871114879856</v>
      </c>
      <c r="R13" s="130">
        <f t="shared" si="3"/>
        <v>96.271173865849917</v>
      </c>
      <c r="S13" s="130">
        <f t="shared" si="3"/>
        <v>96.730580039319122</v>
      </c>
      <c r="T13" s="130">
        <f t="shared" si="3"/>
        <v>72.372490006917374</v>
      </c>
      <c r="U13" s="130">
        <f t="shared" si="3"/>
        <v>73.447440407014113</v>
      </c>
      <c r="V13" s="130">
        <f t="shared" si="3"/>
        <v>63.513203403289346</v>
      </c>
      <c r="W13" s="130">
        <f t="shared" si="3"/>
        <v>68.087467096075684</v>
      </c>
      <c r="X13" s="130">
        <f t="shared" si="3"/>
        <v>81.32582952034889</v>
      </c>
      <c r="Y13" s="130">
        <f t="shared" si="3"/>
        <v>63.021652814061156</v>
      </c>
      <c r="Z13" s="130">
        <f t="shared" si="3"/>
        <v>69.408520976851975</v>
      </c>
      <c r="AA13" s="130">
        <f t="shared" si="3"/>
        <v>64.868648753763878</v>
      </c>
      <c r="AB13" s="130">
        <f t="shared" si="3"/>
        <v>57.699954271602309</v>
      </c>
      <c r="AC13" s="130">
        <f t="shared" si="3"/>
        <v>56.001424358369086</v>
      </c>
      <c r="AD13" s="130">
        <f t="shared" si="3"/>
        <v>32.631300064589112</v>
      </c>
      <c r="AE13" s="130">
        <f t="shared" si="3"/>
        <v>37.307574293859965</v>
      </c>
      <c r="AF13" s="130">
        <f t="shared" si="3"/>
        <v>51.677138918730464</v>
      </c>
      <c r="AG13"/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6.4647701783664324</v>
      </c>
      <c r="D14" s="79">
        <f t="shared" ref="D14:AF14" si="5">+D13/D9</f>
        <v>1.7857312314819471</v>
      </c>
      <c r="E14" s="79">
        <f t="shared" si="5"/>
        <v>2.1427233644016734</v>
      </c>
      <c r="F14" s="79">
        <f t="shared" si="5"/>
        <v>3.3287022247792808</v>
      </c>
      <c r="G14" s="79">
        <f t="shared" si="5"/>
        <v>1.4001651323419571</v>
      </c>
      <c r="H14" s="79">
        <f t="shared" si="5"/>
        <v>-16.978816621164963</v>
      </c>
      <c r="I14" s="79">
        <f t="shared" si="5"/>
        <v>-45.063083150006044</v>
      </c>
      <c r="J14" s="79">
        <f t="shared" si="5"/>
        <v>-18.825847877088066</v>
      </c>
      <c r="K14" s="79">
        <f t="shared" si="5"/>
        <v>32.465766895249878</v>
      </c>
      <c r="L14" s="79">
        <f t="shared" si="5"/>
        <v>155.00179005967988</v>
      </c>
      <c r="M14" s="79">
        <f t="shared" si="5"/>
        <v>91.813467958473538</v>
      </c>
      <c r="N14" s="79">
        <f t="shared" si="5"/>
        <v>158.91199382163708</v>
      </c>
      <c r="O14" s="79">
        <f t="shared" si="5"/>
        <v>124.63276225088417</v>
      </c>
      <c r="P14" s="79">
        <f t="shared" si="5"/>
        <v>174.25214732351645</v>
      </c>
      <c r="Q14" s="79">
        <f t="shared" si="5"/>
        <v>139.43502226755237</v>
      </c>
      <c r="R14" s="79">
        <f t="shared" si="5"/>
        <v>241.04851565615135</v>
      </c>
      <c r="S14" s="79">
        <f t="shared" si="5"/>
        <v>256.52881463694405</v>
      </c>
      <c r="T14" s="79">
        <f t="shared" si="5"/>
        <v>203.25528060682456</v>
      </c>
      <c r="U14" s="79">
        <f t="shared" si="5"/>
        <v>218.44441630717247</v>
      </c>
      <c r="V14" s="79">
        <f t="shared" si="5"/>
        <v>200.04341523514438</v>
      </c>
      <c r="W14" s="79">
        <f t="shared" si="5"/>
        <v>227.13893718118871</v>
      </c>
      <c r="X14" s="79">
        <f t="shared" si="5"/>
        <v>287.3087633220722</v>
      </c>
      <c r="Y14" s="79">
        <f t="shared" si="5"/>
        <v>235.77954212618005</v>
      </c>
      <c r="Z14" s="79">
        <f t="shared" si="5"/>
        <v>274.99517975431206</v>
      </c>
      <c r="AA14" s="79">
        <f t="shared" si="5"/>
        <v>272.21453506449888</v>
      </c>
      <c r="AB14" s="79">
        <f t="shared" si="5"/>
        <v>256.4176339747462</v>
      </c>
      <c r="AC14" s="79">
        <f t="shared" si="5"/>
        <v>263.55268971038237</v>
      </c>
      <c r="AD14" s="79">
        <f t="shared" si="5"/>
        <v>162.62927152768657</v>
      </c>
      <c r="AE14" s="79">
        <f t="shared" si="5"/>
        <v>196.936184948565</v>
      </c>
      <c r="AF14" s="79">
        <f t="shared" si="5"/>
        <v>288.88362774527906</v>
      </c>
      <c r="AG14"/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  <c r="AG15"/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6.4647701783664324</v>
      </c>
      <c r="D16" s="77">
        <f t="shared" si="6"/>
        <v>1.7857312314819471</v>
      </c>
      <c r="E16" s="77">
        <f t="shared" si="6"/>
        <v>2.1427233644016734</v>
      </c>
      <c r="F16" s="77">
        <f t="shared" si="6"/>
        <v>3.3287022247792808</v>
      </c>
      <c r="G16" s="77">
        <f t="shared" si="6"/>
        <v>1.4001651323419571</v>
      </c>
      <c r="H16" s="77">
        <f t="shared" si="6"/>
        <v>-16.978816621164963</v>
      </c>
      <c r="I16" s="77">
        <f t="shared" si="6"/>
        <v>-45.063083150006044</v>
      </c>
      <c r="J16" s="77">
        <f t="shared" si="6"/>
        <v>-18.825847877088066</v>
      </c>
      <c r="K16" s="77">
        <f t="shared" si="6"/>
        <v>48.341889546362808</v>
      </c>
      <c r="L16" s="77">
        <f t="shared" si="6"/>
        <v>170.96356919100279</v>
      </c>
      <c r="M16" s="77">
        <f t="shared" si="6"/>
        <v>107.86176013480856</v>
      </c>
      <c r="N16" s="77">
        <f t="shared" si="6"/>
        <v>175.04766417343433</v>
      </c>
      <c r="O16" s="77">
        <f t="shared" si="6"/>
        <v>140.85668455989824</v>
      </c>
      <c r="P16" s="77">
        <f t="shared" si="6"/>
        <v>190.56520410931955</v>
      </c>
      <c r="Q16" s="77">
        <f t="shared" si="6"/>
        <v>155.83810487491235</v>
      </c>
      <c r="R16" s="77">
        <f t="shared" si="6"/>
        <v>257.54252434328379</v>
      </c>
      <c r="S16" s="77">
        <f t="shared" si="6"/>
        <v>273.1146586646467</v>
      </c>
      <c r="T16" s="77">
        <f t="shared" si="6"/>
        <v>219.93387832850308</v>
      </c>
      <c r="U16" s="77">
        <f t="shared" si="6"/>
        <v>235.21669525976665</v>
      </c>
      <c r="V16" s="77">
        <f t="shared" si="6"/>
        <v>216.91031223096337</v>
      </c>
      <c r="W16" s="77">
        <f t="shared" si="6"/>
        <v>244.10139840066478</v>
      </c>
      <c r="X16" s="77">
        <f t="shared" si="6"/>
        <v>304.36774440744188</v>
      </c>
      <c r="Y16" s="77">
        <f t="shared" si="6"/>
        <v>252.93600827610231</v>
      </c>
      <c r="Z16" s="77">
        <f t="shared" si="6"/>
        <v>292.25010581943241</v>
      </c>
      <c r="AA16" s="77">
        <f t="shared" si="6"/>
        <v>289.56890564396929</v>
      </c>
      <c r="AB16" s="77">
        <f t="shared" si="6"/>
        <v>273.87244351371015</v>
      </c>
      <c r="AC16" s="77">
        <f t="shared" si="6"/>
        <v>281.10894259843485</v>
      </c>
      <c r="AD16" s="77">
        <f t="shared" si="6"/>
        <v>180.28798219831845</v>
      </c>
      <c r="AE16" s="77">
        <f t="shared" si="6"/>
        <v>214.69837797960207</v>
      </c>
      <c r="AF16" s="77">
        <f t="shared" si="6"/>
        <v>306.75033796032534</v>
      </c>
      <c r="AG16"/>
    </row>
    <row r="17" spans="1:33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f>+'Project costs'!C9</f>
        <v>110.20629853424761</v>
      </c>
      <c r="L17" s="87">
        <f>+K17</f>
        <v>110.20629853424761</v>
      </c>
      <c r="M17" s="87">
        <f>+L17</f>
        <v>110.20629853424761</v>
      </c>
      <c r="N17" s="87">
        <f>+M17</f>
        <v>110.20629853424761</v>
      </c>
      <c r="O17" s="87">
        <f t="shared" ref="O17:AF17" si="7">+N17</f>
        <v>110.20629853424761</v>
      </c>
      <c r="P17" s="87">
        <f t="shared" si="7"/>
        <v>110.20629853424761</v>
      </c>
      <c r="Q17" s="87">
        <f t="shared" si="7"/>
        <v>110.20629853424761</v>
      </c>
      <c r="R17" s="87">
        <f t="shared" si="7"/>
        <v>110.20629853424761</v>
      </c>
      <c r="S17" s="87">
        <f t="shared" si="7"/>
        <v>110.20629853424761</v>
      </c>
      <c r="T17" s="87">
        <f t="shared" si="7"/>
        <v>110.20629853424761</v>
      </c>
      <c r="U17" s="87">
        <f t="shared" si="7"/>
        <v>110.20629853424761</v>
      </c>
      <c r="V17" s="87">
        <f t="shared" si="7"/>
        <v>110.20629853424761</v>
      </c>
      <c r="W17" s="87">
        <f t="shared" si="7"/>
        <v>110.20629853424761</v>
      </c>
      <c r="X17" s="87">
        <f t="shared" si="7"/>
        <v>110.20629853424761</v>
      </c>
      <c r="Y17" s="87">
        <f t="shared" si="7"/>
        <v>110.20629853424761</v>
      </c>
      <c r="Z17" s="87">
        <f t="shared" si="7"/>
        <v>110.20629853424761</v>
      </c>
      <c r="AA17" s="87">
        <f t="shared" si="7"/>
        <v>110.20629853424761</v>
      </c>
      <c r="AB17" s="87">
        <f t="shared" si="7"/>
        <v>110.20629853424761</v>
      </c>
      <c r="AC17" s="87">
        <f t="shared" si="7"/>
        <v>110.20629853424761</v>
      </c>
      <c r="AD17" s="87">
        <f t="shared" si="7"/>
        <v>110.20629853424761</v>
      </c>
      <c r="AE17" s="87">
        <f t="shared" si="7"/>
        <v>110.20629853424761</v>
      </c>
      <c r="AF17" s="87">
        <f t="shared" si="7"/>
        <v>110.20629853424761</v>
      </c>
      <c r="AG17"/>
    </row>
    <row r="18" spans="1:33" x14ac:dyDescent="0.25">
      <c r="A18" t="s">
        <v>121</v>
      </c>
      <c r="B18" s="101">
        <f>XNPV($B$3,B16:AF16,$B$10:$AF$10)</f>
        <v>1502.5750749324789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3" x14ac:dyDescent="0.25">
      <c r="A19" t="s">
        <v>122</v>
      </c>
      <c r="B19" s="64">
        <f>+XNPV($B$3,B17:AF17,$B$10:$AF$10)</f>
        <v>845.64029675250515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3" ht="15.75" thickBot="1" x14ac:dyDescent="0.3">
      <c r="A20" s="1" t="s">
        <v>123</v>
      </c>
      <c r="B20" s="105">
        <f>+B18-B19</f>
        <v>656.9347781799737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3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3" ht="15.75" thickTop="1" x14ac:dyDescent="0.25">
      <c r="A22" s="115" t="str">
        <f>+A2</f>
        <v>Option 9:  600 MW in 2028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/>
    </row>
    <row r="23" spans="1:33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/>
    </row>
    <row r="24" spans="1:33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  <c r="AG24"/>
    </row>
    <row r="25" spans="1:33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9">1/((1+$B$3)^((D26-$B$10)/365))</f>
        <v>0.89153802637356161</v>
      </c>
      <c r="E25" s="24">
        <f t="shared" si="9"/>
        <v>0.84186782471535571</v>
      </c>
      <c r="F25" s="24">
        <f t="shared" si="9"/>
        <v>0.79496489585963725</v>
      </c>
      <c r="G25" s="24">
        <f t="shared" si="9"/>
        <v>0.75055717891413165</v>
      </c>
      <c r="H25" s="24">
        <f t="shared" si="9"/>
        <v>0.70874143429096481</v>
      </c>
      <c r="I25" s="24">
        <f t="shared" si="9"/>
        <v>0.66925536760242199</v>
      </c>
      <c r="J25" s="24">
        <f t="shared" si="9"/>
        <v>0.63196918564912374</v>
      </c>
      <c r="K25" s="24">
        <f t="shared" si="9"/>
        <v>0.59666660957217577</v>
      </c>
      <c r="L25" s="24">
        <f t="shared" si="9"/>
        <v>0.56342456050252676</v>
      </c>
      <c r="M25" s="24">
        <f t="shared" si="9"/>
        <v>0.5320345236095626</v>
      </c>
      <c r="N25" s="24">
        <f t="shared" si="9"/>
        <v>0.50239331785605534</v>
      </c>
      <c r="O25" s="24">
        <f t="shared" si="9"/>
        <v>0.47432900914146753</v>
      </c>
      <c r="P25" s="24">
        <f t="shared" si="9"/>
        <v>0.44790274706465294</v>
      </c>
      <c r="Q25" s="24">
        <f t="shared" si="9"/>
        <v>0.42294876965500755</v>
      </c>
      <c r="R25" s="24">
        <f t="shared" si="9"/>
        <v>0.39938505161001664</v>
      </c>
      <c r="S25" s="24">
        <f t="shared" si="9"/>
        <v>0.37707491135535165</v>
      </c>
      <c r="T25" s="24">
        <f t="shared" si="9"/>
        <v>0.35606696067549731</v>
      </c>
      <c r="U25" s="24">
        <f t="shared" si="9"/>
        <v>0.33622942462275479</v>
      </c>
      <c r="V25" s="24">
        <f t="shared" si="9"/>
        <v>0.31749709596105269</v>
      </c>
      <c r="W25" s="24">
        <f t="shared" si="9"/>
        <v>0.29976131763688901</v>
      </c>
      <c r="X25" s="24">
        <f t="shared" si="9"/>
        <v>0.28306073431245427</v>
      </c>
      <c r="Y25" s="24">
        <f t="shared" si="9"/>
        <v>0.26729058953017398</v>
      </c>
      <c r="Z25" s="24">
        <f t="shared" si="9"/>
        <v>0.25239904582641548</v>
      </c>
      <c r="AA25" s="24">
        <f t="shared" si="9"/>
        <v>0.23829972465795707</v>
      </c>
      <c r="AB25" s="24">
        <f t="shared" si="9"/>
        <v>0.22502334717465258</v>
      </c>
      <c r="AC25" s="24">
        <f t="shared" si="9"/>
        <v>0.21248663567011578</v>
      </c>
      <c r="AD25" s="24">
        <f t="shared" si="9"/>
        <v>0.20064838118046815</v>
      </c>
      <c r="AE25" s="24">
        <f t="shared" si="9"/>
        <v>0.18943991579609307</v>
      </c>
      <c r="AF25" s="24">
        <f t="shared" si="9"/>
        <v>0.17888566175268469</v>
      </c>
      <c r="AG25"/>
    </row>
    <row r="26" spans="1:33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10">EDATE(C26,12)</f>
        <v>44378</v>
      </c>
      <c r="E26" s="26">
        <f t="shared" si="10"/>
        <v>44743</v>
      </c>
      <c r="F26" s="26">
        <f t="shared" si="10"/>
        <v>45108</v>
      </c>
      <c r="G26" s="26">
        <f t="shared" si="10"/>
        <v>45474</v>
      </c>
      <c r="H26" s="26">
        <f t="shared" si="10"/>
        <v>45839</v>
      </c>
      <c r="I26" s="26">
        <f t="shared" si="10"/>
        <v>46204</v>
      </c>
      <c r="J26" s="26">
        <f t="shared" si="10"/>
        <v>46569</v>
      </c>
      <c r="K26" s="26">
        <f t="shared" si="10"/>
        <v>46935</v>
      </c>
      <c r="L26" s="26">
        <f t="shared" si="10"/>
        <v>47300</v>
      </c>
      <c r="M26" s="26">
        <f t="shared" si="10"/>
        <v>47665</v>
      </c>
      <c r="N26" s="26">
        <f t="shared" si="10"/>
        <v>48030</v>
      </c>
      <c r="O26" s="26">
        <f t="shared" si="10"/>
        <v>48396</v>
      </c>
      <c r="P26" s="26">
        <f t="shared" si="10"/>
        <v>48761</v>
      </c>
      <c r="Q26" s="26">
        <f t="shared" si="10"/>
        <v>49126</v>
      </c>
      <c r="R26" s="26">
        <f t="shared" si="10"/>
        <v>49491</v>
      </c>
      <c r="S26" s="26">
        <f t="shared" si="10"/>
        <v>49857</v>
      </c>
      <c r="T26" s="26">
        <f t="shared" si="10"/>
        <v>50222</v>
      </c>
      <c r="U26" s="26">
        <f t="shared" si="10"/>
        <v>50587</v>
      </c>
      <c r="V26" s="26">
        <f t="shared" si="10"/>
        <v>50952</v>
      </c>
      <c r="W26" s="26">
        <f t="shared" si="10"/>
        <v>51318</v>
      </c>
      <c r="X26" s="26">
        <f t="shared" si="10"/>
        <v>51683</v>
      </c>
      <c r="Y26" s="26">
        <f t="shared" si="10"/>
        <v>52048</v>
      </c>
      <c r="Z26" s="26">
        <f t="shared" si="10"/>
        <v>52413</v>
      </c>
      <c r="AA26" s="26">
        <f t="shared" si="10"/>
        <v>52779</v>
      </c>
      <c r="AB26" s="26">
        <f t="shared" si="10"/>
        <v>53144</v>
      </c>
      <c r="AC26" s="26">
        <f t="shared" si="10"/>
        <v>53509</v>
      </c>
      <c r="AD26" s="26">
        <f t="shared" si="10"/>
        <v>53874</v>
      </c>
      <c r="AE26" s="26">
        <f t="shared" si="10"/>
        <v>54240</v>
      </c>
      <c r="AF26" s="26">
        <f t="shared" si="10"/>
        <v>54605</v>
      </c>
      <c r="AG26"/>
    </row>
    <row r="27" spans="1:33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  <c r="AG27"/>
    </row>
    <row r="28" spans="1:33" x14ac:dyDescent="0.25">
      <c r="A28" s="82" t="s">
        <v>81</v>
      </c>
      <c r="B28" s="82">
        <v>0</v>
      </c>
      <c r="C28" s="114">
        <f>+'Market benefits'!I680</f>
        <v>2.4514185707025691</v>
      </c>
      <c r="D28" s="114">
        <f>+'Market benefits'!J680</f>
        <v>5.8173495607835548</v>
      </c>
      <c r="E28" s="114">
        <f>+'Market benefits'!K680</f>
        <v>13.304098201550001</v>
      </c>
      <c r="F28" s="114">
        <f>+'Market benefits'!L680</f>
        <v>5.5038571525804389</v>
      </c>
      <c r="G28" s="114">
        <f>+'Market benefits'!M680</f>
        <v>-3.014869339707531</v>
      </c>
      <c r="H28" s="114">
        <f>+'Market benefits'!N680</f>
        <v>-22.08275135135208</v>
      </c>
      <c r="I28" s="114">
        <f>+'Market benefits'!O680</f>
        <v>-19.097394421567124</v>
      </c>
      <c r="J28" s="114">
        <f>+'Market benefits'!P680</f>
        <v>-31.023478765682793</v>
      </c>
      <c r="K28" s="114">
        <f>+'Market benefits'!Q680</f>
        <v>58.723999184276693</v>
      </c>
      <c r="L28" s="114">
        <f>+'Market benefits'!R680</f>
        <v>100.5699699591285</v>
      </c>
      <c r="M28" s="114">
        <f>+'Market benefits'!S680</f>
        <v>68.114685451268016</v>
      </c>
      <c r="N28" s="114">
        <f>+'Market benefits'!T680</f>
        <v>129.59776758045248</v>
      </c>
      <c r="O28" s="114">
        <f>+'Market benefits'!U680</f>
        <v>106.5898454639462</v>
      </c>
      <c r="P28" s="114">
        <f>+'Market benefits'!V680</f>
        <v>113.83353023592858</v>
      </c>
      <c r="Q28" s="114">
        <f>+'Market benefits'!W680</f>
        <v>49.293169485040551</v>
      </c>
      <c r="R28" s="114">
        <f>+'Market benefits'!X680</f>
        <v>127.94406034087413</v>
      </c>
      <c r="S28" s="114">
        <f>+'Market benefits'!Y680</f>
        <v>108.07943547083856</v>
      </c>
      <c r="T28" s="114">
        <f>+'Market benefits'!Z680</f>
        <v>115.31786700712078</v>
      </c>
      <c r="U28" s="114">
        <f>+'Market benefits'!AA680</f>
        <v>121.03926146932325</v>
      </c>
      <c r="V28" s="114">
        <f>+'Market benefits'!AB680</f>
        <v>67.714236646605471</v>
      </c>
      <c r="W28" s="114">
        <f>+'Market benefits'!AC680</f>
        <v>66.471609506931642</v>
      </c>
      <c r="X28" s="114">
        <f>+'Market benefits'!AD680</f>
        <v>104.78908326011033</v>
      </c>
      <c r="Y28" s="114">
        <f>+'Market benefits'!AE680</f>
        <v>94.412683999141592</v>
      </c>
      <c r="Z28" s="114">
        <f>+'Market benefits'!AF680</f>
        <v>96.335801032297354</v>
      </c>
      <c r="AA28" s="114">
        <f>+'Market benefits'!AG680</f>
        <v>79.779171582944173</v>
      </c>
      <c r="AB28" s="114">
        <f>+'Market benefits'!AH680</f>
        <v>74.498585003643356</v>
      </c>
      <c r="AC28" s="114">
        <f>+'Market benefits'!AI680</f>
        <v>74.08799900392296</v>
      </c>
      <c r="AD28" s="114">
        <f>+'Market benefits'!AJ680</f>
        <v>43.648710220616543</v>
      </c>
      <c r="AE28" s="114">
        <f>+'Market benefits'!AK680</f>
        <v>41.091037017939449</v>
      </c>
      <c r="AF28" s="114">
        <f>+'Market benefits'!AL680</f>
        <v>73.795713397409358</v>
      </c>
      <c r="AG28" s="114"/>
    </row>
    <row r="29" spans="1:33" x14ac:dyDescent="0.25">
      <c r="A29" s="84" t="s">
        <v>82</v>
      </c>
      <c r="B29" s="131">
        <f t="shared" ref="B29:AF29" si="11">+B28/((1+$B$3)^(($H$10-$B$10)/(365)))</f>
        <v>0</v>
      </c>
      <c r="C29" s="130">
        <f t="shared" si="11"/>
        <v>1.7374219138472458</v>
      </c>
      <c r="D29" s="130">
        <f t="shared" si="11"/>
        <v>4.1229966714816513</v>
      </c>
      <c r="E29" s="130">
        <f t="shared" si="11"/>
        <v>9.4291656413143947</v>
      </c>
      <c r="F29" s="130">
        <f t="shared" si="11"/>
        <v>3.9008116124524461</v>
      </c>
      <c r="G29" s="130">
        <f t="shared" si="11"/>
        <v>-2.1367628200241695</v>
      </c>
      <c r="H29" s="130">
        <f t="shared" si="11"/>
        <v>-15.650960865848015</v>
      </c>
      <c r="I29" s="130">
        <f t="shared" si="11"/>
        <v>-13.535114713561754</v>
      </c>
      <c r="J29" s="130">
        <f t="shared" si="11"/>
        <v>-21.987624837085313</v>
      </c>
      <c r="K29" s="130">
        <f t="shared" si="11"/>
        <v>41.620131409165715</v>
      </c>
      <c r="L29" s="130">
        <f t="shared" si="11"/>
        <v>71.278104755431983</v>
      </c>
      <c r="M29" s="130">
        <f t="shared" si="11"/>
        <v>48.275699863009613</v>
      </c>
      <c r="N29" s="130">
        <f t="shared" si="11"/>
        <v>91.851307675876996</v>
      </c>
      <c r="O29" s="130">
        <f t="shared" si="11"/>
        <v>75.544639954969526</v>
      </c>
      <c r="P29" s="130">
        <f t="shared" si="11"/>
        <v>80.678539489815932</v>
      </c>
      <c r="Q29" s="130">
        <f t="shared" si="11"/>
        <v>34.936111641575259</v>
      </c>
      <c r="R29" s="130">
        <f t="shared" si="11"/>
        <v>90.679256835000885</v>
      </c>
      <c r="S29" s="130">
        <f t="shared" si="11"/>
        <v>76.600374112959898</v>
      </c>
      <c r="T29" s="130">
        <f t="shared" si="11"/>
        <v>81.730550462001517</v>
      </c>
      <c r="U29" s="130">
        <f t="shared" si="11"/>
        <v>85.785539779287276</v>
      </c>
      <c r="V29" s="130">
        <f t="shared" si="11"/>
        <v>47.991885202832975</v>
      </c>
      <c r="W29" s="130">
        <f t="shared" si="11"/>
        <v>47.111183861571668</v>
      </c>
      <c r="X29" s="130">
        <f t="shared" si="11"/>
        <v>74.268365167805925</v>
      </c>
      <c r="Y29" s="130">
        <f t="shared" si="11"/>
        <v>66.914181072811246</v>
      </c>
      <c r="Z29" s="130">
        <f t="shared" si="11"/>
        <v>68.277173797199438</v>
      </c>
      <c r="AA29" s="130">
        <f t="shared" si="11"/>
        <v>56.542804494240841</v>
      </c>
      <c r="AB29" s="130">
        <f t="shared" si="11"/>
        <v>52.800233988129555</v>
      </c>
      <c r="AC29" s="130">
        <f t="shared" si="11"/>
        <v>52.509234677787937</v>
      </c>
      <c r="AD29" s="130">
        <f t="shared" si="11"/>
        <v>30.935649486710467</v>
      </c>
      <c r="AE29" s="130">
        <f t="shared" si="11"/>
        <v>29.122920512597535</v>
      </c>
      <c r="AF29" s="130">
        <f t="shared" si="11"/>
        <v>52.302079757804876</v>
      </c>
      <c r="AG29"/>
    </row>
    <row r="30" spans="1:33" x14ac:dyDescent="0.25">
      <c r="A30" s="78" t="s">
        <v>85</v>
      </c>
      <c r="B30" s="132">
        <f t="shared" ref="B30" si="12">+B29/B25</f>
        <v>0</v>
      </c>
      <c r="C30" s="79">
        <f>+C29/C25</f>
        <v>1.8402187995910748</v>
      </c>
      <c r="D30" s="79">
        <f t="shared" ref="D30:AF30" si="13">+D29/D25</f>
        <v>4.6245886877674049</v>
      </c>
      <c r="E30" s="79">
        <f t="shared" si="13"/>
        <v>11.200292212738375</v>
      </c>
      <c r="F30" s="79">
        <f t="shared" si="13"/>
        <v>4.9068979432535746</v>
      </c>
      <c r="G30" s="79">
        <f t="shared" si="13"/>
        <v>-2.8469021149268472</v>
      </c>
      <c r="H30" s="79">
        <f t="shared" si="13"/>
        <v>-22.08275135135208</v>
      </c>
      <c r="I30" s="79">
        <f t="shared" si="13"/>
        <v>-20.224140692439583</v>
      </c>
      <c r="J30" s="79">
        <f t="shared" si="13"/>
        <v>-34.792241989616699</v>
      </c>
      <c r="K30" s="79">
        <f t="shared" si="13"/>
        <v>69.754416857696029</v>
      </c>
      <c r="L30" s="79">
        <f t="shared" si="13"/>
        <v>126.50869300382998</v>
      </c>
      <c r="M30" s="79">
        <f t="shared" si="13"/>
        <v>90.737908388886964</v>
      </c>
      <c r="N30" s="79">
        <f t="shared" si="13"/>
        <v>182.82748677440418</v>
      </c>
      <c r="O30" s="79">
        <f t="shared" si="13"/>
        <v>159.26632885411087</v>
      </c>
      <c r="P30" s="79">
        <f t="shared" si="13"/>
        <v>180.12512765002157</v>
      </c>
      <c r="Q30" s="79">
        <f t="shared" si="13"/>
        <v>82.601284477247873</v>
      </c>
      <c r="R30" s="79">
        <f t="shared" si="13"/>
        <v>227.04719785943695</v>
      </c>
      <c r="S30" s="79">
        <f t="shared" si="13"/>
        <v>203.14365078713089</v>
      </c>
      <c r="T30" s="79">
        <f t="shared" si="13"/>
        <v>229.53702389839785</v>
      </c>
      <c r="U30" s="79">
        <f t="shared" si="13"/>
        <v>255.13989406351803</v>
      </c>
      <c r="V30" s="79">
        <f t="shared" si="13"/>
        <v>151.15692651475504</v>
      </c>
      <c r="W30" s="79">
        <f t="shared" si="13"/>
        <v>157.16231911763555</v>
      </c>
      <c r="X30" s="79">
        <f t="shared" si="13"/>
        <v>262.37607751637285</v>
      </c>
      <c r="Y30" s="79">
        <f t="shared" si="13"/>
        <v>250.34245010431772</v>
      </c>
      <c r="Z30" s="79">
        <f t="shared" si="13"/>
        <v>270.51280472809822</v>
      </c>
      <c r="AA30" s="79">
        <f t="shared" si="13"/>
        <v>237.27599591396682</v>
      </c>
      <c r="AB30" s="79">
        <f t="shared" si="13"/>
        <v>234.64335879400321</v>
      </c>
      <c r="AC30" s="79">
        <f t="shared" si="13"/>
        <v>247.11782231475587</v>
      </c>
      <c r="AD30" s="79">
        <f t="shared" si="13"/>
        <v>154.1784155182701</v>
      </c>
      <c r="AE30" s="79">
        <f t="shared" si="13"/>
        <v>153.73170110540218</v>
      </c>
      <c r="AF30" s="79">
        <f t="shared" si="13"/>
        <v>292.37714887464944</v>
      </c>
      <c r="AG30"/>
    </row>
    <row r="31" spans="1:33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  <c r="AG31"/>
    </row>
    <row r="32" spans="1:33" x14ac:dyDescent="0.25">
      <c r="A32" s="76" t="s">
        <v>80</v>
      </c>
      <c r="B32" s="76">
        <f>+B31+B30</f>
        <v>0</v>
      </c>
      <c r="C32" s="77">
        <f t="shared" ref="C32:AF32" si="14">+C31+C30</f>
        <v>1.8402187995910748</v>
      </c>
      <c r="D32" s="77">
        <f t="shared" si="14"/>
        <v>4.6245886877674049</v>
      </c>
      <c r="E32" s="77">
        <f t="shared" si="14"/>
        <v>11.200292212738375</v>
      </c>
      <c r="F32" s="77">
        <f t="shared" si="14"/>
        <v>4.9068979432535746</v>
      </c>
      <c r="G32" s="77">
        <f t="shared" si="14"/>
        <v>-2.8469021149268472</v>
      </c>
      <c r="H32" s="77">
        <f t="shared" si="14"/>
        <v>-22.08275135135208</v>
      </c>
      <c r="I32" s="77">
        <f t="shared" si="14"/>
        <v>-20.224140692439583</v>
      </c>
      <c r="J32" s="77">
        <f t="shared" si="14"/>
        <v>-34.792241989616699</v>
      </c>
      <c r="K32" s="77">
        <f t="shared" si="14"/>
        <v>85.630539508808965</v>
      </c>
      <c r="L32" s="77">
        <f t="shared" si="14"/>
        <v>142.4704721351529</v>
      </c>
      <c r="M32" s="77">
        <f t="shared" si="14"/>
        <v>106.78620056522199</v>
      </c>
      <c r="N32" s="77">
        <f t="shared" si="14"/>
        <v>198.96315712620142</v>
      </c>
      <c r="O32" s="77">
        <f t="shared" si="14"/>
        <v>175.49025116312495</v>
      </c>
      <c r="P32" s="77">
        <f t="shared" si="14"/>
        <v>196.43818443582467</v>
      </c>
      <c r="Q32" s="77">
        <f t="shared" si="14"/>
        <v>99.00436708460785</v>
      </c>
      <c r="R32" s="77">
        <f t="shared" si="14"/>
        <v>243.54120654656941</v>
      </c>
      <c r="S32" s="77">
        <f t="shared" si="14"/>
        <v>219.72949481483354</v>
      </c>
      <c r="T32" s="77">
        <f t="shared" si="14"/>
        <v>246.21562162007638</v>
      </c>
      <c r="U32" s="77">
        <f t="shared" si="14"/>
        <v>271.91217301611221</v>
      </c>
      <c r="V32" s="77">
        <f t="shared" si="14"/>
        <v>168.02382351057403</v>
      </c>
      <c r="W32" s="77">
        <f t="shared" si="14"/>
        <v>174.12478033711159</v>
      </c>
      <c r="X32" s="77">
        <f t="shared" si="14"/>
        <v>279.43505860174253</v>
      </c>
      <c r="Y32" s="77">
        <f t="shared" si="14"/>
        <v>267.49891625423999</v>
      </c>
      <c r="Z32" s="77">
        <f t="shared" si="14"/>
        <v>287.76773079321856</v>
      </c>
      <c r="AA32" s="77">
        <f t="shared" si="14"/>
        <v>254.63036649343724</v>
      </c>
      <c r="AB32" s="77">
        <f t="shared" si="14"/>
        <v>252.09816833296719</v>
      </c>
      <c r="AC32" s="77">
        <f t="shared" si="14"/>
        <v>264.67407520280835</v>
      </c>
      <c r="AD32" s="77">
        <f t="shared" si="14"/>
        <v>171.83712618890198</v>
      </c>
      <c r="AE32" s="77">
        <f t="shared" si="14"/>
        <v>171.49389413643925</v>
      </c>
      <c r="AF32" s="77">
        <f t="shared" si="14"/>
        <v>310.24385908969572</v>
      </c>
      <c r="AG32"/>
    </row>
    <row r="33" spans="1:33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f>+'Project costs'!C9</f>
        <v>110.20629853424761</v>
      </c>
      <c r="L33" s="87">
        <f>+K33</f>
        <v>110.20629853424761</v>
      </c>
      <c r="M33" s="87">
        <f>+L33</f>
        <v>110.20629853424761</v>
      </c>
      <c r="N33" s="87">
        <f>+M33</f>
        <v>110.20629853424761</v>
      </c>
      <c r="O33" s="87">
        <f t="shared" ref="O33:AF33" si="15">+N33</f>
        <v>110.20629853424761</v>
      </c>
      <c r="P33" s="87">
        <f t="shared" si="15"/>
        <v>110.20629853424761</v>
      </c>
      <c r="Q33" s="87">
        <f t="shared" si="15"/>
        <v>110.20629853424761</v>
      </c>
      <c r="R33" s="87">
        <f t="shared" si="15"/>
        <v>110.20629853424761</v>
      </c>
      <c r="S33" s="87">
        <f t="shared" si="15"/>
        <v>110.20629853424761</v>
      </c>
      <c r="T33" s="87">
        <f t="shared" si="15"/>
        <v>110.20629853424761</v>
      </c>
      <c r="U33" s="87">
        <f t="shared" si="15"/>
        <v>110.20629853424761</v>
      </c>
      <c r="V33" s="87">
        <f t="shared" si="15"/>
        <v>110.20629853424761</v>
      </c>
      <c r="W33" s="87">
        <f t="shared" si="15"/>
        <v>110.20629853424761</v>
      </c>
      <c r="X33" s="87">
        <f t="shared" si="15"/>
        <v>110.20629853424761</v>
      </c>
      <c r="Y33" s="87">
        <f t="shared" si="15"/>
        <v>110.20629853424761</v>
      </c>
      <c r="Z33" s="87">
        <f t="shared" si="15"/>
        <v>110.20629853424761</v>
      </c>
      <c r="AA33" s="87">
        <f t="shared" si="15"/>
        <v>110.20629853424761</v>
      </c>
      <c r="AB33" s="87">
        <f t="shared" si="15"/>
        <v>110.20629853424761</v>
      </c>
      <c r="AC33" s="87">
        <f t="shared" si="15"/>
        <v>110.20629853424761</v>
      </c>
      <c r="AD33" s="87">
        <f t="shared" si="15"/>
        <v>110.20629853424761</v>
      </c>
      <c r="AE33" s="87">
        <f t="shared" si="15"/>
        <v>110.20629853424761</v>
      </c>
      <c r="AF33" s="87">
        <f t="shared" si="15"/>
        <v>110.20629853424761</v>
      </c>
      <c r="AG33"/>
    </row>
    <row r="34" spans="1:33" x14ac:dyDescent="0.25">
      <c r="A34" t="s">
        <v>121</v>
      </c>
      <c r="B34" s="101">
        <f>XNPV($B$3,B32:AF32,$B$10:$AF$10)</f>
        <v>1451.2134166702874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3" x14ac:dyDescent="0.25">
      <c r="A35" t="s">
        <v>122</v>
      </c>
      <c r="B35" s="64">
        <f>+XNPV($B$3,B33:AF33,$B$10:$AF$10)</f>
        <v>845.64029675250515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3" ht="15.75" thickBot="1" x14ac:dyDescent="0.3">
      <c r="A36" s="1" t="s">
        <v>123</v>
      </c>
      <c r="B36" s="105">
        <f>+B34-B35</f>
        <v>605.57311991778226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3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3" ht="15.75" thickTop="1" x14ac:dyDescent="0.25">
      <c r="A38" s="115" t="str">
        <f>+A2</f>
        <v>Option 9:  600 MW in 2028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/>
    </row>
    <row r="39" spans="1:33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/>
    </row>
    <row r="40" spans="1:33" x14ac:dyDescent="0.25">
      <c r="A40" s="19" t="s">
        <v>73</v>
      </c>
      <c r="B40" s="1">
        <v>0</v>
      </c>
      <c r="C40" s="1">
        <f>+B40+1</f>
        <v>1</v>
      </c>
      <c r="D40" s="1">
        <f t="shared" ref="D40:AF40" si="16">+C40+1</f>
        <v>2</v>
      </c>
      <c r="E40" s="1">
        <f t="shared" si="16"/>
        <v>3</v>
      </c>
      <c r="F40" s="1">
        <f t="shared" si="16"/>
        <v>4</v>
      </c>
      <c r="G40" s="1">
        <f t="shared" si="16"/>
        <v>5</v>
      </c>
      <c r="H40" s="28">
        <f t="shared" si="16"/>
        <v>6</v>
      </c>
      <c r="I40" s="1">
        <f t="shared" si="16"/>
        <v>7</v>
      </c>
      <c r="J40" s="1">
        <f t="shared" si="16"/>
        <v>8</v>
      </c>
      <c r="K40" s="1">
        <f t="shared" si="16"/>
        <v>9</v>
      </c>
      <c r="L40" s="1">
        <f t="shared" si="16"/>
        <v>10</v>
      </c>
      <c r="M40" s="1">
        <f t="shared" si="16"/>
        <v>11</v>
      </c>
      <c r="N40" s="1">
        <f t="shared" si="16"/>
        <v>12</v>
      </c>
      <c r="O40" s="1">
        <f t="shared" si="16"/>
        <v>13</v>
      </c>
      <c r="P40" s="1">
        <f t="shared" si="16"/>
        <v>14</v>
      </c>
      <c r="Q40" s="1">
        <f t="shared" si="16"/>
        <v>15</v>
      </c>
      <c r="R40" s="1">
        <f t="shared" si="16"/>
        <v>16</v>
      </c>
      <c r="S40" s="1">
        <f t="shared" si="16"/>
        <v>17</v>
      </c>
      <c r="T40" s="1">
        <f t="shared" si="16"/>
        <v>18</v>
      </c>
      <c r="U40" s="1">
        <f t="shared" si="16"/>
        <v>19</v>
      </c>
      <c r="V40" s="1">
        <f t="shared" si="16"/>
        <v>20</v>
      </c>
      <c r="W40" s="1">
        <f t="shared" si="16"/>
        <v>21</v>
      </c>
      <c r="X40" s="1">
        <f t="shared" si="16"/>
        <v>22</v>
      </c>
      <c r="Y40" s="1">
        <f t="shared" si="16"/>
        <v>23</v>
      </c>
      <c r="Z40" s="1">
        <f t="shared" si="16"/>
        <v>24</v>
      </c>
      <c r="AA40" s="1">
        <f t="shared" si="16"/>
        <v>25</v>
      </c>
      <c r="AB40" s="1">
        <f t="shared" si="16"/>
        <v>26</v>
      </c>
      <c r="AC40" s="1">
        <f t="shared" si="16"/>
        <v>27</v>
      </c>
      <c r="AD40" s="1">
        <f t="shared" si="16"/>
        <v>28</v>
      </c>
      <c r="AE40" s="1">
        <f t="shared" si="16"/>
        <v>29</v>
      </c>
      <c r="AF40" s="1">
        <f t="shared" si="16"/>
        <v>30</v>
      </c>
      <c r="AG40"/>
    </row>
    <row r="41" spans="1:33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7">1/((1+$B$3)^((D42-$B$10)/365))</f>
        <v>0.89153802637356161</v>
      </c>
      <c r="E41" s="24">
        <f t="shared" si="17"/>
        <v>0.84186782471535571</v>
      </c>
      <c r="F41" s="24">
        <f t="shared" si="17"/>
        <v>0.79496489585963725</v>
      </c>
      <c r="G41" s="24">
        <f t="shared" si="17"/>
        <v>0.75055717891413165</v>
      </c>
      <c r="H41" s="24">
        <f t="shared" si="17"/>
        <v>0.70874143429096481</v>
      </c>
      <c r="I41" s="24">
        <f t="shared" si="17"/>
        <v>0.66925536760242199</v>
      </c>
      <c r="J41" s="24">
        <f t="shared" si="17"/>
        <v>0.63196918564912374</v>
      </c>
      <c r="K41" s="24">
        <f t="shared" si="17"/>
        <v>0.59666660957217577</v>
      </c>
      <c r="L41" s="24">
        <f t="shared" si="17"/>
        <v>0.56342456050252676</v>
      </c>
      <c r="M41" s="24">
        <f t="shared" si="17"/>
        <v>0.5320345236095626</v>
      </c>
      <c r="N41" s="24">
        <f t="shared" si="17"/>
        <v>0.50239331785605534</v>
      </c>
      <c r="O41" s="24">
        <f t="shared" si="17"/>
        <v>0.47432900914146753</v>
      </c>
      <c r="P41" s="24">
        <f t="shared" si="17"/>
        <v>0.44790274706465294</v>
      </c>
      <c r="Q41" s="24">
        <f t="shared" si="17"/>
        <v>0.42294876965500755</v>
      </c>
      <c r="R41" s="24">
        <f t="shared" si="17"/>
        <v>0.39938505161001664</v>
      </c>
      <c r="S41" s="24">
        <f t="shared" si="17"/>
        <v>0.37707491135535165</v>
      </c>
      <c r="T41" s="24">
        <f t="shared" si="17"/>
        <v>0.35606696067549731</v>
      </c>
      <c r="U41" s="24">
        <f t="shared" si="17"/>
        <v>0.33622942462275479</v>
      </c>
      <c r="V41" s="24">
        <f t="shared" si="17"/>
        <v>0.31749709596105269</v>
      </c>
      <c r="W41" s="24">
        <f t="shared" si="17"/>
        <v>0.29976131763688901</v>
      </c>
      <c r="X41" s="24">
        <f t="shared" si="17"/>
        <v>0.28306073431245427</v>
      </c>
      <c r="Y41" s="24">
        <f t="shared" si="17"/>
        <v>0.26729058953017398</v>
      </c>
      <c r="Z41" s="24">
        <f t="shared" si="17"/>
        <v>0.25239904582641548</v>
      </c>
      <c r="AA41" s="24">
        <f t="shared" si="17"/>
        <v>0.23829972465795707</v>
      </c>
      <c r="AB41" s="24">
        <f t="shared" si="17"/>
        <v>0.22502334717465258</v>
      </c>
      <c r="AC41" s="24">
        <f t="shared" si="17"/>
        <v>0.21248663567011578</v>
      </c>
      <c r="AD41" s="24">
        <f t="shared" si="17"/>
        <v>0.20064838118046815</v>
      </c>
      <c r="AE41" s="24">
        <f t="shared" si="17"/>
        <v>0.18943991579609307</v>
      </c>
      <c r="AF41" s="24">
        <f t="shared" si="17"/>
        <v>0.17888566175268469</v>
      </c>
      <c r="AG41"/>
    </row>
    <row r="42" spans="1:33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18">EDATE(C42,12)</f>
        <v>44378</v>
      </c>
      <c r="E42" s="26">
        <f t="shared" si="18"/>
        <v>44743</v>
      </c>
      <c r="F42" s="26">
        <f t="shared" si="18"/>
        <v>45108</v>
      </c>
      <c r="G42" s="26">
        <f t="shared" si="18"/>
        <v>45474</v>
      </c>
      <c r="H42" s="26">
        <f t="shared" si="18"/>
        <v>45839</v>
      </c>
      <c r="I42" s="26">
        <f t="shared" si="18"/>
        <v>46204</v>
      </c>
      <c r="J42" s="26">
        <f t="shared" si="18"/>
        <v>46569</v>
      </c>
      <c r="K42" s="26">
        <f t="shared" si="18"/>
        <v>46935</v>
      </c>
      <c r="L42" s="26">
        <f t="shared" si="18"/>
        <v>47300</v>
      </c>
      <c r="M42" s="26">
        <f t="shared" si="18"/>
        <v>47665</v>
      </c>
      <c r="N42" s="26">
        <f t="shared" si="18"/>
        <v>48030</v>
      </c>
      <c r="O42" s="26">
        <f t="shared" si="18"/>
        <v>48396</v>
      </c>
      <c r="P42" s="26">
        <f t="shared" si="18"/>
        <v>48761</v>
      </c>
      <c r="Q42" s="26">
        <f t="shared" si="18"/>
        <v>49126</v>
      </c>
      <c r="R42" s="26">
        <f t="shared" si="18"/>
        <v>49491</v>
      </c>
      <c r="S42" s="26">
        <f t="shared" si="18"/>
        <v>49857</v>
      </c>
      <c r="T42" s="26">
        <f t="shared" si="18"/>
        <v>50222</v>
      </c>
      <c r="U42" s="26">
        <f t="shared" si="18"/>
        <v>50587</v>
      </c>
      <c r="V42" s="26">
        <f t="shared" si="18"/>
        <v>50952</v>
      </c>
      <c r="W42" s="26">
        <f t="shared" si="18"/>
        <v>51318</v>
      </c>
      <c r="X42" s="26">
        <f t="shared" si="18"/>
        <v>51683</v>
      </c>
      <c r="Y42" s="26">
        <f t="shared" si="18"/>
        <v>52048</v>
      </c>
      <c r="Z42" s="26">
        <f t="shared" si="18"/>
        <v>52413</v>
      </c>
      <c r="AA42" s="26">
        <f t="shared" si="18"/>
        <v>52779</v>
      </c>
      <c r="AB42" s="26">
        <f t="shared" si="18"/>
        <v>53144</v>
      </c>
      <c r="AC42" s="26">
        <f t="shared" si="18"/>
        <v>53509</v>
      </c>
      <c r="AD42" s="26">
        <f t="shared" si="18"/>
        <v>53874</v>
      </c>
      <c r="AE42" s="26">
        <f t="shared" si="18"/>
        <v>54240</v>
      </c>
      <c r="AF42" s="26">
        <f t="shared" si="18"/>
        <v>54605</v>
      </c>
      <c r="AG42"/>
    </row>
    <row r="43" spans="1:33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  <c r="AG43"/>
    </row>
    <row r="44" spans="1:33" x14ac:dyDescent="0.25">
      <c r="A44" s="82" t="s">
        <v>81</v>
      </c>
      <c r="B44" s="82">
        <v>0</v>
      </c>
      <c r="C44" s="114">
        <f>+'Market benefits'!I699</f>
        <v>-0.11369662392788543</v>
      </c>
      <c r="D44" s="114">
        <f>+'Market benefits'!J699</f>
        <v>3.1398493004428105</v>
      </c>
      <c r="E44" s="114">
        <f>+'Market benefits'!K699</f>
        <v>3.9917017671113841</v>
      </c>
      <c r="F44" s="114">
        <f>+'Market benefits'!L699</f>
        <v>5.9836565467105505</v>
      </c>
      <c r="G44" s="114">
        <f>+'Market benefits'!M699</f>
        <v>7.1409086604376055</v>
      </c>
      <c r="H44" s="114">
        <f>+'Market benefits'!N699</f>
        <v>-8.4353566322803761</v>
      </c>
      <c r="I44" s="114">
        <f>+'Market benefits'!O699</f>
        <v>-15.648814841369683</v>
      </c>
      <c r="J44" s="114">
        <f>+'Market benefits'!P699</f>
        <v>-42.436569080914573</v>
      </c>
      <c r="K44" s="114">
        <f>+'Market benefits'!Q699</f>
        <v>143.28614589551023</v>
      </c>
      <c r="L44" s="114">
        <f>+'Market benefits'!R699</f>
        <v>129.7576348222446</v>
      </c>
      <c r="M44" s="114">
        <f>+'Market benefits'!S699</f>
        <v>158.47478709953498</v>
      </c>
      <c r="N44" s="114">
        <f>+'Market benefits'!T699</f>
        <v>112.41294153505608</v>
      </c>
      <c r="O44" s="114">
        <f>+'Market benefits'!U699</f>
        <v>135.57921835529035</v>
      </c>
      <c r="P44" s="114">
        <f>+'Market benefits'!V699</f>
        <v>152.90349203182714</v>
      </c>
      <c r="Q44" s="114">
        <f>+'Market benefits'!W699</f>
        <v>76.576011343274104</v>
      </c>
      <c r="R44" s="114">
        <f>+'Market benefits'!X699</f>
        <v>137.07356165526338</v>
      </c>
      <c r="S44" s="114">
        <f>+'Market benefits'!Y699</f>
        <v>111.76085166525519</v>
      </c>
      <c r="T44" s="114">
        <f>+'Market benefits'!Z699</f>
        <v>111.55174017523257</v>
      </c>
      <c r="U44" s="114">
        <f>+'Market benefits'!AA699</f>
        <v>122.11054283556338</v>
      </c>
      <c r="V44" s="114">
        <f>+'Market benefits'!AB699</f>
        <v>65.84696342367377</v>
      </c>
      <c r="W44" s="114">
        <f>+'Market benefits'!AC699</f>
        <v>53.988200247343379</v>
      </c>
      <c r="X44" s="114">
        <f>+'Market benefits'!AD699</f>
        <v>102.01905703356945</v>
      </c>
      <c r="Y44" s="114">
        <f>+'Market benefits'!AE699</f>
        <v>87.386448444490028</v>
      </c>
      <c r="Z44" s="114">
        <f>+'Market benefits'!AF699</f>
        <v>101.39488416828627</v>
      </c>
      <c r="AA44" s="114">
        <f>+'Market benefits'!AG699</f>
        <v>82.542998354615847</v>
      </c>
      <c r="AB44" s="114">
        <f>+'Market benefits'!AH699</f>
        <v>64.21532816171387</v>
      </c>
      <c r="AC44" s="114">
        <f>+'Market benefits'!AI699</f>
        <v>74.495963246431387</v>
      </c>
      <c r="AD44" s="114">
        <f>+'Market benefits'!AJ699</f>
        <v>44.997914708116028</v>
      </c>
      <c r="AE44" s="114">
        <f>+'Market benefits'!AK699</f>
        <v>40.788919974823038</v>
      </c>
      <c r="AF44" s="114">
        <f>+'Market benefits'!AL699</f>
        <v>73.688721368699603</v>
      </c>
      <c r="AG44"/>
    </row>
    <row r="45" spans="1:33" x14ac:dyDescent="0.25">
      <c r="A45" s="84" t="s">
        <v>82</v>
      </c>
      <c r="B45" s="131">
        <f t="shared" ref="B45:AF45" si="19">+B44/((1+$B$3)^(($H$10-$B$10)/(365)))</f>
        <v>0</v>
      </c>
      <c r="C45" s="130">
        <f t="shared" si="19"/>
        <v>-8.0581508316689948E-2</v>
      </c>
      <c r="D45" s="130">
        <f t="shared" si="19"/>
        <v>2.2253412966533204</v>
      </c>
      <c r="E45" s="130">
        <f t="shared" si="19"/>
        <v>2.8290844356843015</v>
      </c>
      <c r="F45" s="130">
        <f t="shared" si="19"/>
        <v>4.2408653232201576</v>
      </c>
      <c r="G45" s="130">
        <f t="shared" si="19"/>
        <v>5.0610578461393212</v>
      </c>
      <c r="H45" s="130">
        <f t="shared" si="19"/>
        <v>-5.9784867583181969</v>
      </c>
      <c r="I45" s="130">
        <f t="shared" si="19"/>
        <v>-11.090963475626086</v>
      </c>
      <c r="J45" s="130">
        <f t="shared" si="19"/>
        <v>-30.076554836795008</v>
      </c>
      <c r="K45" s="130">
        <f t="shared" si="19"/>
        <v>101.55282855600836</v>
      </c>
      <c r="L45" s="130">
        <f t="shared" si="19"/>
        <v>91.964612214120876</v>
      </c>
      <c r="M45" s="130">
        <f t="shared" si="19"/>
        <v>112.31764790787972</v>
      </c>
      <c r="N45" s="130">
        <f t="shared" si="19"/>
        <v>79.671709416422019</v>
      </c>
      <c r="O45" s="130">
        <f t="shared" si="19"/>
        <v>96.090609677176388</v>
      </c>
      <c r="P45" s="130">
        <f t="shared" si="19"/>
        <v>108.36904025073429</v>
      </c>
      <c r="Q45" s="130">
        <f t="shared" si="19"/>
        <v>54.27259211171328</v>
      </c>
      <c r="R45" s="130">
        <f t="shared" si="19"/>
        <v>97.149712690922371</v>
      </c>
      <c r="S45" s="130">
        <f t="shared" si="19"/>
        <v>79.209546306812726</v>
      </c>
      <c r="T45" s="130">
        <f t="shared" si="19"/>
        <v>79.061340329447376</v>
      </c>
      <c r="U45" s="130">
        <f t="shared" si="19"/>
        <v>86.544801271325497</v>
      </c>
      <c r="V45" s="130">
        <f t="shared" si="19"/>
        <v>46.668471300599251</v>
      </c>
      <c r="W45" s="130">
        <f t="shared" si="19"/>
        <v>38.263674478089968</v>
      </c>
      <c r="X45" s="130">
        <f t="shared" si="19"/>
        <v>72.305132806983764</v>
      </c>
      <c r="Y45" s="130">
        <f t="shared" si="19"/>
        <v>61.934396808141315</v>
      </c>
      <c r="Z45" s="130">
        <f t="shared" si="19"/>
        <v>71.862755635197459</v>
      </c>
      <c r="AA45" s="130">
        <f t="shared" si="19"/>
        <v>58.501643044527185</v>
      </c>
      <c r="AB45" s="130">
        <f t="shared" si="19"/>
        <v>45.512063784798073</v>
      </c>
      <c r="AC45" s="130">
        <f t="shared" si="19"/>
        <v>52.798375840162784</v>
      </c>
      <c r="AD45" s="130">
        <f t="shared" si="19"/>
        <v>31.891886610332655</v>
      </c>
      <c r="AE45" s="130">
        <f t="shared" si="19"/>
        <v>28.908797646135465</v>
      </c>
      <c r="AF45" s="130">
        <f t="shared" si="19"/>
        <v>52.226250073919431</v>
      </c>
      <c r="AG45"/>
    </row>
    <row r="46" spans="1:33" x14ac:dyDescent="0.25">
      <c r="A46" s="78" t="s">
        <v>85</v>
      </c>
      <c r="B46" s="132">
        <f t="shared" ref="B46" si="20">+B45/B41</f>
        <v>0</v>
      </c>
      <c r="C46" s="79">
        <f>+C45/C41</f>
        <v>-8.5349220774715545E-2</v>
      </c>
      <c r="D46" s="79">
        <f t="shared" ref="D46:AF46" si="21">+D45/D41</f>
        <v>2.4960699721414739</v>
      </c>
      <c r="E46" s="79">
        <f t="shared" si="21"/>
        <v>3.3604852835905024</v>
      </c>
      <c r="F46" s="79">
        <f t="shared" si="21"/>
        <v>5.3346573481515653</v>
      </c>
      <c r="G46" s="79">
        <f t="shared" si="21"/>
        <v>6.7430676680241799</v>
      </c>
      <c r="H46" s="79">
        <f t="shared" si="21"/>
        <v>-8.4353566322803761</v>
      </c>
      <c r="I46" s="79">
        <f t="shared" si="21"/>
        <v>-16.572094917010492</v>
      </c>
      <c r="J46" s="79">
        <f t="shared" si="21"/>
        <v>-47.59180592943315</v>
      </c>
      <c r="K46" s="79">
        <f t="shared" si="21"/>
        <v>170.20028760922983</v>
      </c>
      <c r="L46" s="79">
        <f t="shared" si="21"/>
        <v>163.22435807927201</v>
      </c>
      <c r="M46" s="79">
        <f t="shared" si="21"/>
        <v>211.1096985696831</v>
      </c>
      <c r="N46" s="79">
        <f t="shared" si="21"/>
        <v>158.5843333992141</v>
      </c>
      <c r="O46" s="79">
        <f t="shared" si="21"/>
        <v>202.58219047386493</v>
      </c>
      <c r="P46" s="79">
        <f t="shared" si="21"/>
        <v>241.94770172974995</v>
      </c>
      <c r="Q46" s="79">
        <f t="shared" si="21"/>
        <v>128.3195412909761</v>
      </c>
      <c r="R46" s="79">
        <f t="shared" si="21"/>
        <v>243.24824451813771</v>
      </c>
      <c r="S46" s="79">
        <f t="shared" si="21"/>
        <v>210.0631570053369</v>
      </c>
      <c r="T46" s="79">
        <f t="shared" si="21"/>
        <v>222.04065263303147</v>
      </c>
      <c r="U46" s="79">
        <f t="shared" si="21"/>
        <v>257.39805898436072</v>
      </c>
      <c r="V46" s="79">
        <f t="shared" si="21"/>
        <v>146.98865562639372</v>
      </c>
      <c r="W46" s="79">
        <f t="shared" si="21"/>
        <v>127.6471386626344</v>
      </c>
      <c r="X46" s="79">
        <f t="shared" si="21"/>
        <v>255.44034916255936</v>
      </c>
      <c r="Y46" s="79">
        <f t="shared" si="21"/>
        <v>231.71184932849889</v>
      </c>
      <c r="Z46" s="79">
        <f t="shared" si="21"/>
        <v>284.71880866229674</v>
      </c>
      <c r="AA46" s="79">
        <f t="shared" si="21"/>
        <v>245.49605807768924</v>
      </c>
      <c r="AB46" s="79">
        <f t="shared" si="21"/>
        <v>202.25485202419347</v>
      </c>
      <c r="AC46" s="79">
        <f t="shared" si="21"/>
        <v>248.47857218715603</v>
      </c>
      <c r="AD46" s="79">
        <f t="shared" si="21"/>
        <v>158.94415107016636</v>
      </c>
      <c r="AE46" s="79">
        <f t="shared" si="21"/>
        <v>152.60140675554328</v>
      </c>
      <c r="AF46" s="79">
        <f t="shared" si="21"/>
        <v>291.95324858469615</v>
      </c>
      <c r="AG46"/>
    </row>
    <row r="47" spans="1:33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  <c r="AG47"/>
    </row>
    <row r="48" spans="1:33" x14ac:dyDescent="0.25">
      <c r="A48" s="76" t="s">
        <v>80</v>
      </c>
      <c r="B48" s="76">
        <f>+B47+B46</f>
        <v>0</v>
      </c>
      <c r="C48" s="77">
        <f t="shared" ref="C48:AF48" si="22">+C47+C46</f>
        <v>-8.5349220774715545E-2</v>
      </c>
      <c r="D48" s="77">
        <f t="shared" si="22"/>
        <v>2.4960699721414739</v>
      </c>
      <c r="E48" s="77">
        <f t="shared" si="22"/>
        <v>3.3604852835905024</v>
      </c>
      <c r="F48" s="77">
        <f t="shared" si="22"/>
        <v>5.3346573481515653</v>
      </c>
      <c r="G48" s="77">
        <f t="shared" si="22"/>
        <v>6.7430676680241799</v>
      </c>
      <c r="H48" s="77">
        <f t="shared" si="22"/>
        <v>-8.4353566322803761</v>
      </c>
      <c r="I48" s="77">
        <f t="shared" si="22"/>
        <v>-16.572094917010492</v>
      </c>
      <c r="J48" s="77">
        <f t="shared" si="22"/>
        <v>-47.59180592943315</v>
      </c>
      <c r="K48" s="77">
        <f t="shared" si="22"/>
        <v>186.07641026034275</v>
      </c>
      <c r="L48" s="77">
        <f t="shared" si="22"/>
        <v>179.18613721059492</v>
      </c>
      <c r="M48" s="77">
        <f t="shared" si="22"/>
        <v>227.15799074601813</v>
      </c>
      <c r="N48" s="77">
        <f t="shared" si="22"/>
        <v>174.72000375101135</v>
      </c>
      <c r="O48" s="77">
        <f t="shared" si="22"/>
        <v>218.80611278287901</v>
      </c>
      <c r="P48" s="77">
        <f t="shared" si="22"/>
        <v>258.26075851555305</v>
      </c>
      <c r="Q48" s="77">
        <f t="shared" si="22"/>
        <v>144.72262389833608</v>
      </c>
      <c r="R48" s="77">
        <f t="shared" si="22"/>
        <v>259.74225320527017</v>
      </c>
      <c r="S48" s="77">
        <f t="shared" si="22"/>
        <v>226.64900103303955</v>
      </c>
      <c r="T48" s="77">
        <f t="shared" si="22"/>
        <v>238.71925035471</v>
      </c>
      <c r="U48" s="77">
        <f t="shared" si="22"/>
        <v>274.17033793695492</v>
      </c>
      <c r="V48" s="77">
        <f t="shared" si="22"/>
        <v>163.85555262221271</v>
      </c>
      <c r="W48" s="77">
        <f t="shared" si="22"/>
        <v>144.60959988211044</v>
      </c>
      <c r="X48" s="77">
        <f t="shared" si="22"/>
        <v>272.49933024792904</v>
      </c>
      <c r="Y48" s="77">
        <f t="shared" si="22"/>
        <v>248.86831547842115</v>
      </c>
      <c r="Z48" s="77">
        <f t="shared" si="22"/>
        <v>301.97373472741708</v>
      </c>
      <c r="AA48" s="77">
        <f t="shared" si="22"/>
        <v>262.85042865715968</v>
      </c>
      <c r="AB48" s="77">
        <f t="shared" si="22"/>
        <v>219.70966156315745</v>
      </c>
      <c r="AC48" s="77">
        <f t="shared" si="22"/>
        <v>266.03482507520852</v>
      </c>
      <c r="AD48" s="77">
        <f t="shared" si="22"/>
        <v>176.60286174079823</v>
      </c>
      <c r="AE48" s="77">
        <f t="shared" si="22"/>
        <v>170.36359978658035</v>
      </c>
      <c r="AF48" s="77">
        <f t="shared" si="22"/>
        <v>309.81995879974244</v>
      </c>
      <c r="AG48"/>
    </row>
    <row r="49" spans="1:33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f>+'Project costs'!C9</f>
        <v>110.20629853424761</v>
      </c>
      <c r="L49" s="87">
        <f>+K49</f>
        <v>110.20629853424761</v>
      </c>
      <c r="M49" s="87">
        <f>+L49</f>
        <v>110.20629853424761</v>
      </c>
      <c r="N49" s="87">
        <f>+M49</f>
        <v>110.20629853424761</v>
      </c>
      <c r="O49" s="87">
        <f t="shared" ref="O49:AF49" si="23">+N49</f>
        <v>110.20629853424761</v>
      </c>
      <c r="P49" s="87">
        <f t="shared" si="23"/>
        <v>110.20629853424761</v>
      </c>
      <c r="Q49" s="87">
        <f t="shared" si="23"/>
        <v>110.20629853424761</v>
      </c>
      <c r="R49" s="87">
        <f t="shared" si="23"/>
        <v>110.20629853424761</v>
      </c>
      <c r="S49" s="87">
        <f t="shared" si="23"/>
        <v>110.20629853424761</v>
      </c>
      <c r="T49" s="87">
        <f t="shared" si="23"/>
        <v>110.20629853424761</v>
      </c>
      <c r="U49" s="87">
        <f t="shared" si="23"/>
        <v>110.20629853424761</v>
      </c>
      <c r="V49" s="87">
        <f t="shared" si="23"/>
        <v>110.20629853424761</v>
      </c>
      <c r="W49" s="87">
        <f t="shared" si="23"/>
        <v>110.20629853424761</v>
      </c>
      <c r="X49" s="87">
        <f t="shared" si="23"/>
        <v>110.20629853424761</v>
      </c>
      <c r="Y49" s="87">
        <f t="shared" si="23"/>
        <v>110.20629853424761</v>
      </c>
      <c r="Z49" s="87">
        <f t="shared" si="23"/>
        <v>110.20629853424761</v>
      </c>
      <c r="AA49" s="87">
        <f t="shared" si="23"/>
        <v>110.20629853424761</v>
      </c>
      <c r="AB49" s="87">
        <f t="shared" si="23"/>
        <v>110.20629853424761</v>
      </c>
      <c r="AC49" s="87">
        <f t="shared" si="23"/>
        <v>110.20629853424761</v>
      </c>
      <c r="AD49" s="87">
        <f t="shared" si="23"/>
        <v>110.20629853424761</v>
      </c>
      <c r="AE49" s="87">
        <f t="shared" si="23"/>
        <v>110.20629853424761</v>
      </c>
      <c r="AF49" s="87">
        <f t="shared" si="23"/>
        <v>110.20629853424761</v>
      </c>
      <c r="AG49"/>
    </row>
    <row r="50" spans="1:33" x14ac:dyDescent="0.25">
      <c r="A50" t="s">
        <v>121</v>
      </c>
      <c r="B50" s="64">
        <f>XNPV($B$3,B48:AF48,$B$10:$AF$10)</f>
        <v>1641.7851671532153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3" x14ac:dyDescent="0.25">
      <c r="A51" t="s">
        <v>122</v>
      </c>
      <c r="B51" s="64">
        <f>+XNPV($B$3,B49:AF49,$B$10:$AF$10)</f>
        <v>845.64029675250515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3" ht="15.75" thickBot="1" x14ac:dyDescent="0.3">
      <c r="A52" s="1" t="s">
        <v>123</v>
      </c>
      <c r="B52" s="105">
        <f>+B50-B51</f>
        <v>796.14487040071015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3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3" ht="15.75" thickTop="1" x14ac:dyDescent="0.25">
      <c r="A54" s="115" t="str">
        <f>+A2</f>
        <v>Option 9:  600 MW in 2028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/>
    </row>
    <row r="55" spans="1:33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/>
    </row>
    <row r="56" spans="1:33" x14ac:dyDescent="0.25">
      <c r="A56" s="19" t="s">
        <v>73</v>
      </c>
      <c r="B56" s="1">
        <v>0</v>
      </c>
      <c r="C56" s="1">
        <f>+B56+1</f>
        <v>1</v>
      </c>
      <c r="D56" s="1">
        <f t="shared" ref="D56:AF56" si="24">+C56+1</f>
        <v>2</v>
      </c>
      <c r="E56" s="1">
        <f t="shared" si="24"/>
        <v>3</v>
      </c>
      <c r="F56" s="1">
        <f t="shared" si="24"/>
        <v>4</v>
      </c>
      <c r="G56" s="1">
        <f t="shared" si="24"/>
        <v>5</v>
      </c>
      <c r="H56" s="28">
        <f t="shared" si="24"/>
        <v>6</v>
      </c>
      <c r="I56" s="1">
        <f t="shared" si="24"/>
        <v>7</v>
      </c>
      <c r="J56" s="1">
        <f t="shared" si="24"/>
        <v>8</v>
      </c>
      <c r="K56" s="1">
        <f t="shared" si="24"/>
        <v>9</v>
      </c>
      <c r="L56" s="1">
        <f t="shared" si="24"/>
        <v>10</v>
      </c>
      <c r="M56" s="1">
        <f t="shared" si="24"/>
        <v>11</v>
      </c>
      <c r="N56" s="1">
        <f t="shared" si="24"/>
        <v>12</v>
      </c>
      <c r="O56" s="1">
        <f t="shared" si="24"/>
        <v>13</v>
      </c>
      <c r="P56" s="1">
        <f t="shared" si="24"/>
        <v>14</v>
      </c>
      <c r="Q56" s="1">
        <f t="shared" si="24"/>
        <v>15</v>
      </c>
      <c r="R56" s="1">
        <f t="shared" si="24"/>
        <v>16</v>
      </c>
      <c r="S56" s="1">
        <f t="shared" si="24"/>
        <v>17</v>
      </c>
      <c r="T56" s="1">
        <f t="shared" si="24"/>
        <v>18</v>
      </c>
      <c r="U56" s="1">
        <f t="shared" si="24"/>
        <v>19</v>
      </c>
      <c r="V56" s="1">
        <f t="shared" si="24"/>
        <v>20</v>
      </c>
      <c r="W56" s="1">
        <f t="shared" si="24"/>
        <v>21</v>
      </c>
      <c r="X56" s="1">
        <f t="shared" si="24"/>
        <v>22</v>
      </c>
      <c r="Y56" s="1">
        <f t="shared" si="24"/>
        <v>23</v>
      </c>
      <c r="Z56" s="1">
        <f t="shared" si="24"/>
        <v>24</v>
      </c>
      <c r="AA56" s="1">
        <f t="shared" si="24"/>
        <v>25</v>
      </c>
      <c r="AB56" s="1">
        <f t="shared" si="24"/>
        <v>26</v>
      </c>
      <c r="AC56" s="1">
        <f t="shared" si="24"/>
        <v>27</v>
      </c>
      <c r="AD56" s="1">
        <f t="shared" si="24"/>
        <v>28</v>
      </c>
      <c r="AE56" s="1">
        <f t="shared" si="24"/>
        <v>29</v>
      </c>
      <c r="AF56" s="1">
        <f t="shared" si="24"/>
        <v>30</v>
      </c>
      <c r="AG56"/>
    </row>
    <row r="57" spans="1:33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25">1/((1+$B$3)^((D58-$B$10)/365))</f>
        <v>0.89153802637356161</v>
      </c>
      <c r="E57" s="24">
        <f t="shared" si="25"/>
        <v>0.84186782471535571</v>
      </c>
      <c r="F57" s="24">
        <f t="shared" si="25"/>
        <v>0.79496489585963725</v>
      </c>
      <c r="G57" s="24">
        <f t="shared" si="25"/>
        <v>0.75055717891413165</v>
      </c>
      <c r="H57" s="24">
        <f t="shared" si="25"/>
        <v>0.70874143429096481</v>
      </c>
      <c r="I57" s="24">
        <f t="shared" si="25"/>
        <v>0.66925536760242199</v>
      </c>
      <c r="J57" s="24">
        <f t="shared" si="25"/>
        <v>0.63196918564912374</v>
      </c>
      <c r="K57" s="24">
        <f t="shared" si="25"/>
        <v>0.59666660957217577</v>
      </c>
      <c r="L57" s="24">
        <f t="shared" si="25"/>
        <v>0.56342456050252676</v>
      </c>
      <c r="M57" s="24">
        <f t="shared" si="25"/>
        <v>0.5320345236095626</v>
      </c>
      <c r="N57" s="24">
        <f t="shared" si="25"/>
        <v>0.50239331785605534</v>
      </c>
      <c r="O57" s="24">
        <f t="shared" si="25"/>
        <v>0.47432900914146753</v>
      </c>
      <c r="P57" s="24">
        <f t="shared" si="25"/>
        <v>0.44790274706465294</v>
      </c>
      <c r="Q57" s="24">
        <f t="shared" si="25"/>
        <v>0.42294876965500755</v>
      </c>
      <c r="R57" s="24">
        <f t="shared" si="25"/>
        <v>0.39938505161001664</v>
      </c>
      <c r="S57" s="24">
        <f t="shared" si="25"/>
        <v>0.37707491135535165</v>
      </c>
      <c r="T57" s="24">
        <f t="shared" si="25"/>
        <v>0.35606696067549731</v>
      </c>
      <c r="U57" s="24">
        <f t="shared" si="25"/>
        <v>0.33622942462275479</v>
      </c>
      <c r="V57" s="24">
        <f t="shared" si="25"/>
        <v>0.31749709596105269</v>
      </c>
      <c r="W57" s="24">
        <f t="shared" si="25"/>
        <v>0.29976131763688901</v>
      </c>
      <c r="X57" s="24">
        <f t="shared" si="25"/>
        <v>0.28306073431245427</v>
      </c>
      <c r="Y57" s="24">
        <f t="shared" si="25"/>
        <v>0.26729058953017398</v>
      </c>
      <c r="Z57" s="24">
        <f t="shared" si="25"/>
        <v>0.25239904582641548</v>
      </c>
      <c r="AA57" s="24">
        <f t="shared" si="25"/>
        <v>0.23829972465795707</v>
      </c>
      <c r="AB57" s="24">
        <f t="shared" si="25"/>
        <v>0.22502334717465258</v>
      </c>
      <c r="AC57" s="24">
        <f t="shared" si="25"/>
        <v>0.21248663567011578</v>
      </c>
      <c r="AD57" s="24">
        <f t="shared" si="25"/>
        <v>0.20064838118046815</v>
      </c>
      <c r="AE57" s="24">
        <f t="shared" si="25"/>
        <v>0.18943991579609307</v>
      </c>
      <c r="AF57" s="24">
        <f t="shared" si="25"/>
        <v>0.17888566175268469</v>
      </c>
      <c r="AG57"/>
    </row>
    <row r="58" spans="1:33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26">EDATE(C58,12)</f>
        <v>44378</v>
      </c>
      <c r="E58" s="26">
        <f t="shared" si="26"/>
        <v>44743</v>
      </c>
      <c r="F58" s="26">
        <f t="shared" si="26"/>
        <v>45108</v>
      </c>
      <c r="G58" s="26">
        <f t="shared" si="26"/>
        <v>45474</v>
      </c>
      <c r="H58" s="26">
        <f t="shared" si="26"/>
        <v>45839</v>
      </c>
      <c r="I58" s="26">
        <f t="shared" si="26"/>
        <v>46204</v>
      </c>
      <c r="J58" s="26">
        <f t="shared" si="26"/>
        <v>46569</v>
      </c>
      <c r="K58" s="26">
        <f t="shared" si="26"/>
        <v>46935</v>
      </c>
      <c r="L58" s="26">
        <f t="shared" si="26"/>
        <v>47300</v>
      </c>
      <c r="M58" s="26">
        <f t="shared" si="26"/>
        <v>47665</v>
      </c>
      <c r="N58" s="26">
        <f t="shared" si="26"/>
        <v>48030</v>
      </c>
      <c r="O58" s="26">
        <f t="shared" si="26"/>
        <v>48396</v>
      </c>
      <c r="P58" s="26">
        <f t="shared" si="26"/>
        <v>48761</v>
      </c>
      <c r="Q58" s="26">
        <f t="shared" si="26"/>
        <v>49126</v>
      </c>
      <c r="R58" s="26">
        <f t="shared" si="26"/>
        <v>49491</v>
      </c>
      <c r="S58" s="26">
        <f t="shared" si="26"/>
        <v>49857</v>
      </c>
      <c r="T58" s="26">
        <f t="shared" si="26"/>
        <v>50222</v>
      </c>
      <c r="U58" s="26">
        <f t="shared" si="26"/>
        <v>50587</v>
      </c>
      <c r="V58" s="26">
        <f t="shared" si="26"/>
        <v>50952</v>
      </c>
      <c r="W58" s="26">
        <f t="shared" si="26"/>
        <v>51318</v>
      </c>
      <c r="X58" s="26">
        <f t="shared" si="26"/>
        <v>51683</v>
      </c>
      <c r="Y58" s="26">
        <f t="shared" si="26"/>
        <v>52048</v>
      </c>
      <c r="Z58" s="26">
        <f t="shared" si="26"/>
        <v>52413</v>
      </c>
      <c r="AA58" s="26">
        <f t="shared" si="26"/>
        <v>52779</v>
      </c>
      <c r="AB58" s="26">
        <f t="shared" si="26"/>
        <v>53144</v>
      </c>
      <c r="AC58" s="26">
        <f t="shared" si="26"/>
        <v>53509</v>
      </c>
      <c r="AD58" s="26">
        <f t="shared" si="26"/>
        <v>53874</v>
      </c>
      <c r="AE58" s="26">
        <f t="shared" si="26"/>
        <v>54240</v>
      </c>
      <c r="AF58" s="26">
        <f t="shared" si="26"/>
        <v>54605</v>
      </c>
      <c r="AG58"/>
    </row>
    <row r="59" spans="1:33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  <c r="AG59"/>
    </row>
    <row r="60" spans="1:33" x14ac:dyDescent="0.25">
      <c r="A60" s="82" t="s">
        <v>81</v>
      </c>
      <c r="B60" s="82">
        <v>0</v>
      </c>
      <c r="C60" s="83">
        <f>+'Market benefits'!I719</f>
        <v>1.1627536948525381</v>
      </c>
      <c r="D60" s="83">
        <f>+'Market benefits'!J719</f>
        <v>-0.8871326570506558</v>
      </c>
      <c r="E60" s="83">
        <f>+'Market benefits'!K719</f>
        <v>-5.8408173226307056</v>
      </c>
      <c r="F60" s="83">
        <f>+'Market benefits'!L719</f>
        <v>4.4486573633008035</v>
      </c>
      <c r="G60" s="83">
        <f>+'Market benefits'!M719</f>
        <v>13.843674786397255</v>
      </c>
      <c r="H60" s="83">
        <f>+'Market benefits'!N719</f>
        <v>-4.6532361611449424</v>
      </c>
      <c r="I60" s="83">
        <f>+'Market benefits'!O719</f>
        <v>-35.909118247232783</v>
      </c>
      <c r="J60" s="83">
        <f>+'Market benefits'!P719</f>
        <v>-12.915995022644559</v>
      </c>
      <c r="K60" s="83">
        <f>+'Market benefits'!Q719</f>
        <v>156.75880936014201</v>
      </c>
      <c r="L60" s="83">
        <f>+'Market benefits'!R719</f>
        <v>122.03461506261199</v>
      </c>
      <c r="M60" s="83">
        <f>+'Market benefits'!S719</f>
        <v>118.53120806783197</v>
      </c>
      <c r="N60" s="83">
        <f>+'Market benefits'!T719</f>
        <v>112.95200248505643</v>
      </c>
      <c r="O60" s="83">
        <f>+'Market benefits'!U719</f>
        <v>130.0783717314483</v>
      </c>
      <c r="P60" s="83">
        <f>+'Market benefits'!V719</f>
        <v>147.26716080187322</v>
      </c>
      <c r="Q60" s="83">
        <f>+'Market benefits'!W719</f>
        <v>78.705064356903947</v>
      </c>
      <c r="R60" s="83">
        <f>+'Market benefits'!X719</f>
        <v>156.24724072701937</v>
      </c>
      <c r="S60" s="83">
        <f>+'Market benefits'!Y719</f>
        <v>128.21425709319587</v>
      </c>
      <c r="T60" s="83">
        <f>+'Market benefits'!Z719</f>
        <v>138.64065633586341</v>
      </c>
      <c r="U60" s="83">
        <f>+'Market benefits'!AA719</f>
        <v>141.40729186589516</v>
      </c>
      <c r="V60" s="83">
        <f>+'Market benefits'!AB719</f>
        <v>171.12772100557146</v>
      </c>
      <c r="W60" s="83">
        <f>+'Market benefits'!AC719</f>
        <v>183.87753725851616</v>
      </c>
      <c r="X60" s="83">
        <f>+'Market benefits'!AD719</f>
        <v>176.90395959206305</v>
      </c>
      <c r="Y60" s="83">
        <f>+'Market benefits'!AE719</f>
        <v>136.36733403210258</v>
      </c>
      <c r="Z60" s="83">
        <f>+'Market benefits'!AF719</f>
        <v>165.22291888000393</v>
      </c>
      <c r="AA60" s="83">
        <f>+'Market benefits'!AG719</f>
        <v>159.60767122657109</v>
      </c>
      <c r="AB60" s="83">
        <f>+'Market benefits'!AH719</f>
        <v>148.53473561197856</v>
      </c>
      <c r="AC60" s="83">
        <f>+'Market benefits'!AI719</f>
        <v>155.19973338912371</v>
      </c>
      <c r="AD60" s="83">
        <f>+'Market benefits'!AJ719</f>
        <v>149.82817121108468</v>
      </c>
      <c r="AE60" s="83">
        <f>+'Market benefits'!AK719</f>
        <v>181.92072933407766</v>
      </c>
      <c r="AF60" s="83">
        <f>+'Market benefits'!AL719</f>
        <v>221.60479040064627</v>
      </c>
      <c r="AG60"/>
    </row>
    <row r="61" spans="1:33" x14ac:dyDescent="0.25">
      <c r="A61" s="84" t="s">
        <v>82</v>
      </c>
      <c r="B61" s="131">
        <f t="shared" ref="B61:AF61" si="27">+B60/((1+$B$3)^(($H$10-$B$10)/(365)))</f>
        <v>0</v>
      </c>
      <c r="C61" s="130">
        <f t="shared" si="27"/>
        <v>0.82409172141690668</v>
      </c>
      <c r="D61" s="130">
        <f t="shared" si="27"/>
        <v>-0.62874767176443647</v>
      </c>
      <c r="E61" s="130">
        <f t="shared" si="27"/>
        <v>-4.1396292466727997</v>
      </c>
      <c r="F61" s="130">
        <f t="shared" si="27"/>
        <v>3.1529478003348732</v>
      </c>
      <c r="G61" s="130">
        <f t="shared" si="27"/>
        <v>9.8115859239688561</v>
      </c>
      <c r="H61" s="130">
        <f t="shared" si="27"/>
        <v>-3.2979412709444498</v>
      </c>
      <c r="I61" s="130">
        <f t="shared" si="27"/>
        <v>-25.450279970667619</v>
      </c>
      <c r="J61" s="130">
        <f t="shared" si="27"/>
        <v>-9.1541008376440676</v>
      </c>
      <c r="K61" s="130">
        <f t="shared" si="27"/>
        <v>111.10146338365098</v>
      </c>
      <c r="L61" s="130">
        <f t="shared" si="27"/>
        <v>86.490988112621409</v>
      </c>
      <c r="M61" s="130">
        <f t="shared" si="27"/>
        <v>84.007978414236021</v>
      </c>
      <c r="N61" s="130">
        <f t="shared" si="27"/>
        <v>80.053764247295518</v>
      </c>
      <c r="O61" s="130">
        <f t="shared" si="27"/>
        <v>92.191931751179965</v>
      </c>
      <c r="P61" s="130">
        <f t="shared" si="27"/>
        <v>104.37433877067778</v>
      </c>
      <c r="Q61" s="130">
        <f t="shared" si="27"/>
        <v>55.781540198274797</v>
      </c>
      <c r="R61" s="130">
        <f t="shared" si="27"/>
        <v>110.73889349687337</v>
      </c>
      <c r="S61" s="130">
        <f t="shared" si="27"/>
        <v>90.870756468782147</v>
      </c>
      <c r="T61" s="130">
        <f t="shared" si="27"/>
        <v>98.260377622520579</v>
      </c>
      <c r="U61" s="130">
        <f t="shared" si="27"/>
        <v>100.22120685623563</v>
      </c>
      <c r="V61" s="130">
        <f t="shared" si="27"/>
        <v>121.28530643243279</v>
      </c>
      <c r="W61" s="130">
        <f t="shared" si="27"/>
        <v>130.32162949049106</v>
      </c>
      <c r="X61" s="130">
        <f t="shared" si="27"/>
        <v>125.37916605302965</v>
      </c>
      <c r="Y61" s="130">
        <f t="shared" si="27"/>
        <v>96.649179912347478</v>
      </c>
      <c r="Z61" s="130">
        <f t="shared" si="27"/>
        <v>117.10032850475372</v>
      </c>
      <c r="AA61" s="130">
        <f t="shared" si="27"/>
        <v>113.12056982896075</v>
      </c>
      <c r="AB61" s="130">
        <f t="shared" si="27"/>
        <v>105.27272155966294</v>
      </c>
      <c r="AC61" s="130">
        <f t="shared" si="27"/>
        <v>109.99648164378289</v>
      </c>
      <c r="AD61" s="130">
        <f t="shared" si="27"/>
        <v>106.18943296133641</v>
      </c>
      <c r="AE61" s="130">
        <f t="shared" si="27"/>
        <v>128.93475863549261</v>
      </c>
      <c r="AF61" s="130">
        <f t="shared" si="27"/>
        <v>157.06049699430267</v>
      </c>
      <c r="AG61"/>
    </row>
    <row r="62" spans="1:33" x14ac:dyDescent="0.25">
      <c r="A62" s="78" t="s">
        <v>85</v>
      </c>
      <c r="B62" s="132">
        <f t="shared" ref="B62" si="28">+B61/B57</f>
        <v>0</v>
      </c>
      <c r="C62" s="79">
        <f>+C61/C57</f>
        <v>0.87285020768541666</v>
      </c>
      <c r="D62" s="79">
        <f t="shared" ref="D62:AF62" si="29">+D61/D57</f>
        <v>-0.70523932032595782</v>
      </c>
      <c r="E62" s="79">
        <f t="shared" si="29"/>
        <v>-4.9171961739628802</v>
      </c>
      <c r="F62" s="79">
        <f t="shared" si="29"/>
        <v>3.9661472056894103</v>
      </c>
      <c r="G62" s="79">
        <f t="shared" si="29"/>
        <v>13.072403008873707</v>
      </c>
      <c r="H62" s="79">
        <f t="shared" si="29"/>
        <v>-4.6532361611449424</v>
      </c>
      <c r="I62" s="79">
        <f t="shared" si="29"/>
        <v>-38.027756223819516</v>
      </c>
      <c r="J62" s="79">
        <f t="shared" si="29"/>
        <v>-14.48504301399044</v>
      </c>
      <c r="K62" s="79">
        <f t="shared" si="29"/>
        <v>186.20358773438551</v>
      </c>
      <c r="L62" s="79">
        <f t="shared" si="29"/>
        <v>153.50943884213854</v>
      </c>
      <c r="M62" s="79">
        <f t="shared" si="29"/>
        <v>157.8994871315642</v>
      </c>
      <c r="N62" s="79">
        <f t="shared" si="29"/>
        <v>159.34480297015486</v>
      </c>
      <c r="O62" s="79">
        <f t="shared" si="29"/>
        <v>194.36283671126665</v>
      </c>
      <c r="P62" s="79">
        <f t="shared" si="29"/>
        <v>233.02902126566278</v>
      </c>
      <c r="Q62" s="79">
        <f t="shared" si="29"/>
        <v>131.88722653993034</v>
      </c>
      <c r="R62" s="79">
        <f t="shared" si="29"/>
        <v>277.27350598240577</v>
      </c>
      <c r="S62" s="79">
        <f t="shared" si="29"/>
        <v>240.98860394121115</v>
      </c>
      <c r="T62" s="79">
        <f t="shared" si="29"/>
        <v>275.96039080994785</v>
      </c>
      <c r="U62" s="79">
        <f t="shared" si="29"/>
        <v>298.07387312601378</v>
      </c>
      <c r="V62" s="79">
        <f t="shared" si="29"/>
        <v>382.00445917562291</v>
      </c>
      <c r="W62" s="79">
        <f t="shared" si="29"/>
        <v>434.75132321226999</v>
      </c>
      <c r="X62" s="79">
        <f t="shared" si="29"/>
        <v>442.94086340718275</v>
      </c>
      <c r="Y62" s="79">
        <f t="shared" si="29"/>
        <v>361.5884123800659</v>
      </c>
      <c r="Z62" s="79">
        <f t="shared" si="29"/>
        <v>463.94917271314927</v>
      </c>
      <c r="AA62" s="79">
        <f t="shared" si="29"/>
        <v>474.6987013574107</v>
      </c>
      <c r="AB62" s="79">
        <f t="shared" si="29"/>
        <v>467.83021798158211</v>
      </c>
      <c r="AC62" s="79">
        <f t="shared" si="29"/>
        <v>517.66305818193553</v>
      </c>
      <c r="AD62" s="79">
        <f t="shared" si="29"/>
        <v>529.23144625735597</v>
      </c>
      <c r="AE62" s="79">
        <f t="shared" si="29"/>
        <v>680.61030376657141</v>
      </c>
      <c r="AF62" s="79">
        <f t="shared" si="29"/>
        <v>877.99377242120147</v>
      </c>
      <c r="AG62"/>
    </row>
    <row r="63" spans="1:33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100">
        <v>0</v>
      </c>
      <c r="J63" s="100">
        <v>0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  <c r="AG63"/>
    </row>
    <row r="64" spans="1:33" x14ac:dyDescent="0.25">
      <c r="A64" s="76" t="s">
        <v>80</v>
      </c>
      <c r="B64" s="76">
        <f>+B63+B62</f>
        <v>0</v>
      </c>
      <c r="C64" s="77">
        <f t="shared" ref="C64:AF64" si="30">+C63+C62</f>
        <v>0.87285020768541666</v>
      </c>
      <c r="D64" s="77">
        <f t="shared" si="30"/>
        <v>-0.70523932032595782</v>
      </c>
      <c r="E64" s="77">
        <f t="shared" si="30"/>
        <v>-4.9171961739628802</v>
      </c>
      <c r="F64" s="77">
        <f t="shared" si="30"/>
        <v>3.9661472056894103</v>
      </c>
      <c r="G64" s="77">
        <f t="shared" si="30"/>
        <v>13.072403008873707</v>
      </c>
      <c r="H64" s="77">
        <f t="shared" si="30"/>
        <v>-4.6532361611449424</v>
      </c>
      <c r="I64" s="77">
        <f t="shared" si="30"/>
        <v>-38.027756223819516</v>
      </c>
      <c r="J64" s="77">
        <f t="shared" si="30"/>
        <v>-14.48504301399044</v>
      </c>
      <c r="K64" s="77">
        <f t="shared" si="30"/>
        <v>202.07971038549843</v>
      </c>
      <c r="L64" s="77">
        <f t="shared" si="30"/>
        <v>169.47121797346145</v>
      </c>
      <c r="M64" s="77">
        <f t="shared" si="30"/>
        <v>173.94777930789922</v>
      </c>
      <c r="N64" s="77">
        <f t="shared" si="30"/>
        <v>175.4804733219521</v>
      </c>
      <c r="O64" s="77">
        <f t="shared" si="30"/>
        <v>210.58675902028074</v>
      </c>
      <c r="P64" s="77">
        <f t="shared" si="30"/>
        <v>249.34207805146588</v>
      </c>
      <c r="Q64" s="77">
        <f t="shared" si="30"/>
        <v>148.29030914729032</v>
      </c>
      <c r="R64" s="77">
        <f t="shared" si="30"/>
        <v>293.76751466953823</v>
      </c>
      <c r="S64" s="77">
        <f t="shared" si="30"/>
        <v>257.57444796891377</v>
      </c>
      <c r="T64" s="77">
        <f t="shared" si="30"/>
        <v>292.63898853162641</v>
      </c>
      <c r="U64" s="77">
        <f t="shared" si="30"/>
        <v>314.84615207860799</v>
      </c>
      <c r="V64" s="77">
        <f t="shared" si="30"/>
        <v>398.8713561714419</v>
      </c>
      <c r="W64" s="77">
        <f t="shared" si="30"/>
        <v>451.71378443174603</v>
      </c>
      <c r="X64" s="77">
        <f t="shared" si="30"/>
        <v>459.99984449255243</v>
      </c>
      <c r="Y64" s="77">
        <f t="shared" si="30"/>
        <v>378.74487852998817</v>
      </c>
      <c r="Z64" s="77">
        <f t="shared" si="30"/>
        <v>481.20409877826961</v>
      </c>
      <c r="AA64" s="77">
        <f t="shared" si="30"/>
        <v>492.05307193688111</v>
      </c>
      <c r="AB64" s="77">
        <f t="shared" si="30"/>
        <v>485.28502752054607</v>
      </c>
      <c r="AC64" s="77">
        <f t="shared" si="30"/>
        <v>535.21931106998807</v>
      </c>
      <c r="AD64" s="77">
        <f t="shared" si="30"/>
        <v>546.89015692798785</v>
      </c>
      <c r="AE64" s="77">
        <f t="shared" si="30"/>
        <v>698.37249679760851</v>
      </c>
      <c r="AF64" s="77">
        <f t="shared" si="30"/>
        <v>895.86048263624775</v>
      </c>
      <c r="AG64"/>
    </row>
    <row r="65" spans="1:33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104">
        <v>0</v>
      </c>
      <c r="J65" s="104">
        <v>0</v>
      </c>
      <c r="K65" s="87">
        <f>+'Project costs'!C9</f>
        <v>110.20629853424761</v>
      </c>
      <c r="L65" s="87">
        <f t="shared" ref="L65:M65" si="31">+K65</f>
        <v>110.20629853424761</v>
      </c>
      <c r="M65" s="87">
        <f t="shared" si="31"/>
        <v>110.20629853424761</v>
      </c>
      <c r="N65" s="87">
        <f>+M65</f>
        <v>110.20629853424761</v>
      </c>
      <c r="O65" s="87">
        <f t="shared" ref="O65:AF65" si="32">+N65</f>
        <v>110.20629853424761</v>
      </c>
      <c r="P65" s="87">
        <f t="shared" si="32"/>
        <v>110.20629853424761</v>
      </c>
      <c r="Q65" s="87">
        <f t="shared" si="32"/>
        <v>110.20629853424761</v>
      </c>
      <c r="R65" s="87">
        <f t="shared" si="32"/>
        <v>110.20629853424761</v>
      </c>
      <c r="S65" s="87">
        <f t="shared" si="32"/>
        <v>110.20629853424761</v>
      </c>
      <c r="T65" s="87">
        <f t="shared" si="32"/>
        <v>110.20629853424761</v>
      </c>
      <c r="U65" s="87">
        <f t="shared" si="32"/>
        <v>110.20629853424761</v>
      </c>
      <c r="V65" s="87">
        <f t="shared" si="32"/>
        <v>110.20629853424761</v>
      </c>
      <c r="W65" s="87">
        <f t="shared" si="32"/>
        <v>110.20629853424761</v>
      </c>
      <c r="X65" s="87">
        <f t="shared" si="32"/>
        <v>110.20629853424761</v>
      </c>
      <c r="Y65" s="87">
        <f t="shared" si="32"/>
        <v>110.20629853424761</v>
      </c>
      <c r="Z65" s="87">
        <f t="shared" si="32"/>
        <v>110.20629853424761</v>
      </c>
      <c r="AA65" s="87">
        <f t="shared" si="32"/>
        <v>110.20629853424761</v>
      </c>
      <c r="AB65" s="87">
        <f t="shared" si="32"/>
        <v>110.20629853424761</v>
      </c>
      <c r="AC65" s="87">
        <f t="shared" si="32"/>
        <v>110.20629853424761</v>
      </c>
      <c r="AD65" s="87">
        <f t="shared" si="32"/>
        <v>110.20629853424761</v>
      </c>
      <c r="AE65" s="87">
        <f t="shared" si="32"/>
        <v>110.20629853424761</v>
      </c>
      <c r="AF65" s="87">
        <f t="shared" si="32"/>
        <v>110.20629853424761</v>
      </c>
      <c r="AG65"/>
    </row>
    <row r="66" spans="1:33" x14ac:dyDescent="0.25">
      <c r="A66" t="s">
        <v>121</v>
      </c>
      <c r="B66" s="64">
        <f>XNPV($B$3,B64:AF64,$B$10:$AF$10)</f>
        <v>2424.098753856093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3" x14ac:dyDescent="0.25">
      <c r="A67" t="s">
        <v>122</v>
      </c>
      <c r="B67" s="64">
        <f>+XNPV($B$3,B65:AF65,$B$10:$AF$10)</f>
        <v>845.64029675250515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3" ht="15.75" thickBot="1" x14ac:dyDescent="0.3">
      <c r="A68" s="1" t="s">
        <v>123</v>
      </c>
      <c r="B68" s="105">
        <f>+B66-B67</f>
        <v>1578.458457103588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3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3" x14ac:dyDescent="0.25">
      <c r="A70" s="135"/>
      <c r="B70" s="135"/>
      <c r="C70" s="135"/>
      <c r="D70" s="13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B950-77AC-4E20-BE44-3BE97DEC6589}">
  <dimension ref="A1:AG70"/>
  <sheetViews>
    <sheetView workbookViewId="0"/>
  </sheetViews>
  <sheetFormatPr defaultColWidth="0" defaultRowHeight="15" zeroHeight="1" x14ac:dyDescent="0.25"/>
  <cols>
    <col min="1" max="1" width="30.5703125" customWidth="1"/>
    <col min="2" max="33" width="9.140625" customWidth="1"/>
    <col min="34" max="16384" width="9.140625" hidden="1"/>
  </cols>
  <sheetData>
    <row r="1" spans="1:33" ht="21" x14ac:dyDescent="0.35">
      <c r="A1" s="201" t="s">
        <v>71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35"/>
    </row>
    <row r="2" spans="1:33" x14ac:dyDescent="0.25">
      <c r="A2" s="135" t="str">
        <f>+Overview!B15</f>
        <v>Option 10:  750 MW in 2028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x14ac:dyDescent="0.25">
      <c r="A4" s="135" t="s">
        <v>83</v>
      </c>
      <c r="B4" s="16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</row>
    <row r="5" spans="1:33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5.75" thickTop="1" x14ac:dyDescent="0.25">
      <c r="A6" s="115" t="str">
        <f>+A2</f>
        <v>Option 10:  750 MW in 2028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x14ac:dyDescent="0.25">
      <c r="A12" s="82" t="s">
        <v>81</v>
      </c>
      <c r="B12" s="82">
        <v>0</v>
      </c>
      <c r="C12" s="114">
        <f>+'Market benefits'!I742</f>
        <v>8.6430487599854526</v>
      </c>
      <c r="D12" s="114">
        <f>+'Market benefits'!J742</f>
        <v>2.2101424564502361</v>
      </c>
      <c r="E12" s="114">
        <f>+'Market benefits'!K742</f>
        <v>2.6425588831048024</v>
      </c>
      <c r="F12" s="114">
        <f>+'Market benefits'!L742</f>
        <v>3.7231707802283078</v>
      </c>
      <c r="G12" s="114">
        <f>+'Market benefits'!M742</f>
        <v>1.4402296053036487</v>
      </c>
      <c r="H12" s="114">
        <f>+'Market benefits'!N742</f>
        <v>-20.291651820716421</v>
      </c>
      <c r="I12" s="114">
        <f>+'Market benefits'!O742</f>
        <v>-49.38833774804975</v>
      </c>
      <c r="J12" s="114">
        <f>+'Market benefits'!P742</f>
        <v>-18.684449683366843</v>
      </c>
      <c r="K12" s="114">
        <f>+'Market benefits'!Q742</f>
        <v>15.690181876712341</v>
      </c>
      <c r="L12" s="114">
        <f>+'Market benefits'!R742</f>
        <v>132.32171464146828</v>
      </c>
      <c r="M12" s="114">
        <f>+'Market benefits'!S742</f>
        <v>68.417992513596047</v>
      </c>
      <c r="N12" s="114">
        <f>+'Market benefits'!T742</f>
        <v>129.60001965182803</v>
      </c>
      <c r="O12" s="114">
        <f>+'Market benefits'!U742</f>
        <v>91.195078071079095</v>
      </c>
      <c r="P12" s="114">
        <f>+'Market benefits'!V742</f>
        <v>122.14422203830446</v>
      </c>
      <c r="Q12" s="114">
        <f>+'Market benefits'!W742</f>
        <v>106.99097546920092</v>
      </c>
      <c r="R12" s="114">
        <f>+'Market benefits'!X742</f>
        <v>157.24714766447457</v>
      </c>
      <c r="S12" s="114">
        <f>+'Market benefits'!Y742</f>
        <v>151.40962821956498</v>
      </c>
      <c r="T12" s="114">
        <f>+'Market benefits'!Z742</f>
        <v>117.23407079495675</v>
      </c>
      <c r="U12" s="114">
        <f>+'Market benefits'!AA742</f>
        <v>116.06549790792995</v>
      </c>
      <c r="V12" s="114">
        <f>+'Market benefits'!AB742</f>
        <v>98.44957980273773</v>
      </c>
      <c r="W12" s="114">
        <f>+'Market benefits'!AC742</f>
        <v>98.719063527336715</v>
      </c>
      <c r="X12" s="114">
        <f>+'Market benefits'!AD742</f>
        <v>130.86431135280333</v>
      </c>
      <c r="Y12" s="114">
        <f>+'Market benefits'!AE742</f>
        <v>99.200768907750216</v>
      </c>
      <c r="Z12" s="114">
        <f>+'Market benefits'!AF742</f>
        <v>110.47117719787407</v>
      </c>
      <c r="AA12" s="114">
        <f>+'Market benefits'!AG742</f>
        <v>100.59609044192396</v>
      </c>
      <c r="AB12" s="114">
        <f>+'Market benefits'!AH742</f>
        <v>88.363431533376698</v>
      </c>
      <c r="AC12" s="114">
        <f>+'Market benefits'!AI742</f>
        <v>93.078368295661107</v>
      </c>
      <c r="AD12" s="114">
        <f>+'Market benefits'!AJ742</f>
        <v>46.960829824273617</v>
      </c>
      <c r="AE12" s="114">
        <f>+'Market benefits'!AK742</f>
        <v>63.002055936999575</v>
      </c>
      <c r="AF12" s="114">
        <f>+'Market benefits'!AL742</f>
        <v>88.762294970650444</v>
      </c>
    </row>
    <row r="13" spans="1:33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6.1256867747988348</v>
      </c>
      <c r="D13" s="130">
        <f t="shared" si="3"/>
        <v>1.5664195345718968</v>
      </c>
      <c r="E13" s="130">
        <f t="shared" si="3"/>
        <v>1.8728909730100278</v>
      </c>
      <c r="F13" s="130">
        <f t="shared" si="3"/>
        <v>2.6387653988892215</v>
      </c>
      <c r="G13" s="130">
        <f t="shared" si="3"/>
        <v>1.0207503961712181</v>
      </c>
      <c r="H13" s="130">
        <f t="shared" si="3"/>
        <v>-14.381534415547424</v>
      </c>
      <c r="I13" s="130">
        <f t="shared" si="3"/>
        <v>-35.003561332799379</v>
      </c>
      <c r="J13" s="130">
        <f t="shared" si="3"/>
        <v>-13.24244366752678</v>
      </c>
      <c r="K13" s="130">
        <f t="shared" si="3"/>
        <v>11.120282007587207</v>
      </c>
      <c r="L13" s="130">
        <f t="shared" si="3"/>
        <v>93.781881822833995</v>
      </c>
      <c r="M13" s="130">
        <f t="shared" si="3"/>
        <v>48.490666145394556</v>
      </c>
      <c r="N13" s="130">
        <f t="shared" si="3"/>
        <v>91.852903812173835</v>
      </c>
      <c r="O13" s="130">
        <f t="shared" si="3"/>
        <v>64.633730432373113</v>
      </c>
      <c r="P13" s="130">
        <f t="shared" si="3"/>
        <v>86.568671117781989</v>
      </c>
      <c r="Q13" s="130">
        <f t="shared" si="3"/>
        <v>75.828937410230893</v>
      </c>
      <c r="R13" s="130">
        <f t="shared" si="3"/>
        <v>111.44756897388285</v>
      </c>
      <c r="S13" s="130">
        <f t="shared" si="3"/>
        <v>107.31027706979623</v>
      </c>
      <c r="T13" s="130">
        <f t="shared" si="3"/>
        <v>83.088643482986157</v>
      </c>
      <c r="U13" s="130">
        <f t="shared" si="3"/>
        <v>82.26042745896126</v>
      </c>
      <c r="V13" s="130">
        <f t="shared" si="3"/>
        <v>69.77529639473515</v>
      </c>
      <c r="W13" s="130">
        <f t="shared" si="3"/>
        <v>69.966290676225498</v>
      </c>
      <c r="X13" s="130">
        <f t="shared" si="3"/>
        <v>92.748959725685225</v>
      </c>
      <c r="Y13" s="130">
        <f t="shared" si="3"/>
        <v>70.307695238445433</v>
      </c>
      <c r="Z13" s="130">
        <f t="shared" si="3"/>
        <v>78.295500575032605</v>
      </c>
      <c r="AA13" s="130">
        <f t="shared" si="3"/>
        <v>71.296617423872803</v>
      </c>
      <c r="AB13" s="130">
        <f t="shared" si="3"/>
        <v>62.626825203836873</v>
      </c>
      <c r="AC13" s="130">
        <f t="shared" si="3"/>
        <v>65.968496247329526</v>
      </c>
      <c r="AD13" s="130">
        <f t="shared" si="3"/>
        <v>33.283085885149603</v>
      </c>
      <c r="AE13" s="130">
        <f t="shared" si="3"/>
        <v>44.652167488068677</v>
      </c>
      <c r="AF13" s="130">
        <f t="shared" si="3"/>
        <v>62.909516248456491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6.4881212062243634</v>
      </c>
      <c r="D14" s="79">
        <f t="shared" ref="D14:AF14" si="5">+D13/D9</f>
        <v>1.7569856677269247</v>
      </c>
      <c r="E14" s="79">
        <f t="shared" si="5"/>
        <v>2.2246852986016799</v>
      </c>
      <c r="F14" s="79">
        <f t="shared" si="5"/>
        <v>3.3193483292564587</v>
      </c>
      <c r="G14" s="79">
        <f t="shared" si="5"/>
        <v>1.3599901844227089</v>
      </c>
      <c r="H14" s="79">
        <f t="shared" si="5"/>
        <v>-20.291651820716421</v>
      </c>
      <c r="I14" s="79">
        <f t="shared" si="5"/>
        <v>-52.302249675184676</v>
      </c>
      <c r="J14" s="79">
        <f t="shared" si="5"/>
        <v>-20.954255315351926</v>
      </c>
      <c r="K14" s="79">
        <f t="shared" si="5"/>
        <v>18.637345930184889</v>
      </c>
      <c r="L14" s="79">
        <f t="shared" si="5"/>
        <v>166.44975813476881</v>
      </c>
      <c r="M14" s="79">
        <f t="shared" si="5"/>
        <v>91.141954128111777</v>
      </c>
      <c r="N14" s="79">
        <f t="shared" si="5"/>
        <v>182.8306638395444</v>
      </c>
      <c r="O14" s="79">
        <f t="shared" si="5"/>
        <v>136.26349893581198</v>
      </c>
      <c r="P14" s="79">
        <f t="shared" si="5"/>
        <v>193.27559762719238</v>
      </c>
      <c r="Q14" s="79">
        <f t="shared" si="5"/>
        <v>179.28634116156272</v>
      </c>
      <c r="R14" s="79">
        <f t="shared" si="5"/>
        <v>279.04792261155256</v>
      </c>
      <c r="S14" s="79">
        <f t="shared" si="5"/>
        <v>284.58609639151541</v>
      </c>
      <c r="T14" s="79">
        <f t="shared" si="5"/>
        <v>233.35117452447165</v>
      </c>
      <c r="U14" s="79">
        <f t="shared" si="5"/>
        <v>244.65564711136281</v>
      </c>
      <c r="V14" s="79">
        <f t="shared" si="5"/>
        <v>219.76672316805843</v>
      </c>
      <c r="W14" s="79">
        <f t="shared" si="5"/>
        <v>233.40666910524467</v>
      </c>
      <c r="X14" s="79">
        <f t="shared" si="5"/>
        <v>327.66452030504888</v>
      </c>
      <c r="Y14" s="79">
        <f t="shared" si="5"/>
        <v>263.03842332058053</v>
      </c>
      <c r="Z14" s="79">
        <f t="shared" si="5"/>
        <v>310.20521618326336</v>
      </c>
      <c r="AA14" s="79">
        <f t="shared" si="5"/>
        <v>299.18883677355581</v>
      </c>
      <c r="AB14" s="79">
        <f t="shared" si="5"/>
        <v>278.31256618553834</v>
      </c>
      <c r="AC14" s="79">
        <f t="shared" si="5"/>
        <v>310.45950743813</v>
      </c>
      <c r="AD14" s="79">
        <f t="shared" si="5"/>
        <v>165.87766962950957</v>
      </c>
      <c r="AE14" s="79">
        <f t="shared" si="5"/>
        <v>235.70622537718404</v>
      </c>
      <c r="AF14" s="79">
        <f t="shared" si="5"/>
        <v>351.67444742123024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6.4881212062243634</v>
      </c>
      <c r="D16" s="77">
        <f t="shared" si="6"/>
        <v>1.7569856677269247</v>
      </c>
      <c r="E16" s="77">
        <f t="shared" si="6"/>
        <v>2.2246852986016799</v>
      </c>
      <c r="F16" s="77">
        <f t="shared" si="6"/>
        <v>3.3193483292564587</v>
      </c>
      <c r="G16" s="77">
        <f t="shared" si="6"/>
        <v>1.3599901844227089</v>
      </c>
      <c r="H16" s="77">
        <f t="shared" si="6"/>
        <v>-20.291651820716421</v>
      </c>
      <c r="I16" s="77">
        <f t="shared" si="6"/>
        <v>-52.302249675184676</v>
      </c>
      <c r="J16" s="77">
        <f t="shared" si="6"/>
        <v>-20.954255315351926</v>
      </c>
      <c r="K16" s="77">
        <f t="shared" si="6"/>
        <v>34.513468581297815</v>
      </c>
      <c r="L16" s="77">
        <f t="shared" si="6"/>
        <v>182.41153726609173</v>
      </c>
      <c r="M16" s="77">
        <f t="shared" si="6"/>
        <v>107.1902463044468</v>
      </c>
      <c r="N16" s="77">
        <f t="shared" si="6"/>
        <v>198.96633419134164</v>
      </c>
      <c r="O16" s="77">
        <f t="shared" si="6"/>
        <v>152.48742124482607</v>
      </c>
      <c r="P16" s="77">
        <f t="shared" si="6"/>
        <v>209.58865441299548</v>
      </c>
      <c r="Q16" s="77">
        <f t="shared" si="6"/>
        <v>195.68942376892269</v>
      </c>
      <c r="R16" s="77">
        <f t="shared" si="6"/>
        <v>295.54193129868503</v>
      </c>
      <c r="S16" s="77">
        <f t="shared" si="6"/>
        <v>301.17194041921806</v>
      </c>
      <c r="T16" s="77">
        <f t="shared" si="6"/>
        <v>250.02977224615017</v>
      </c>
      <c r="U16" s="77">
        <f t="shared" si="6"/>
        <v>261.42792606395699</v>
      </c>
      <c r="V16" s="77">
        <f t="shared" si="6"/>
        <v>236.63362016387742</v>
      </c>
      <c r="W16" s="77">
        <f t="shared" si="6"/>
        <v>250.36913032472074</v>
      </c>
      <c r="X16" s="77">
        <f t="shared" si="6"/>
        <v>344.72350139041856</v>
      </c>
      <c r="Y16" s="77">
        <f t="shared" si="6"/>
        <v>280.1948894705028</v>
      </c>
      <c r="Z16" s="77">
        <f t="shared" si="6"/>
        <v>327.4601422483837</v>
      </c>
      <c r="AA16" s="77">
        <f t="shared" si="6"/>
        <v>316.54320735302622</v>
      </c>
      <c r="AB16" s="77">
        <f t="shared" si="6"/>
        <v>295.7673757245023</v>
      </c>
      <c r="AC16" s="77">
        <f t="shared" si="6"/>
        <v>328.01576032618249</v>
      </c>
      <c r="AD16" s="77">
        <f t="shared" si="6"/>
        <v>183.53638030014145</v>
      </c>
      <c r="AE16" s="77">
        <f t="shared" si="6"/>
        <v>253.46841840822111</v>
      </c>
      <c r="AF16" s="77">
        <f t="shared" si="6"/>
        <v>369.54115763627652</v>
      </c>
    </row>
    <row r="17" spans="1:33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f>+'Project costs'!C8</f>
        <v>116.34654329591852</v>
      </c>
      <c r="L17" s="87">
        <f>+K17</f>
        <v>116.34654329591852</v>
      </c>
      <c r="M17" s="87">
        <f>+L17</f>
        <v>116.34654329591852</v>
      </c>
      <c r="N17" s="87">
        <f>+M17</f>
        <v>116.34654329591852</v>
      </c>
      <c r="O17" s="87">
        <f t="shared" ref="O17:AF17" si="7">+N17</f>
        <v>116.34654329591852</v>
      </c>
      <c r="P17" s="87">
        <f t="shared" si="7"/>
        <v>116.34654329591852</v>
      </c>
      <c r="Q17" s="87">
        <f t="shared" si="7"/>
        <v>116.34654329591852</v>
      </c>
      <c r="R17" s="87">
        <f t="shared" si="7"/>
        <v>116.34654329591852</v>
      </c>
      <c r="S17" s="87">
        <f t="shared" si="7"/>
        <v>116.34654329591852</v>
      </c>
      <c r="T17" s="87">
        <f t="shared" si="7"/>
        <v>116.34654329591852</v>
      </c>
      <c r="U17" s="87">
        <f t="shared" si="7"/>
        <v>116.34654329591852</v>
      </c>
      <c r="V17" s="87">
        <f t="shared" si="7"/>
        <v>116.34654329591852</v>
      </c>
      <c r="W17" s="87">
        <f t="shared" si="7"/>
        <v>116.34654329591852</v>
      </c>
      <c r="X17" s="87">
        <f t="shared" si="7"/>
        <v>116.34654329591852</v>
      </c>
      <c r="Y17" s="87">
        <f t="shared" si="7"/>
        <v>116.34654329591852</v>
      </c>
      <c r="Z17" s="87">
        <f t="shared" si="7"/>
        <v>116.34654329591852</v>
      </c>
      <c r="AA17" s="87">
        <f t="shared" si="7"/>
        <v>116.34654329591852</v>
      </c>
      <c r="AB17" s="87">
        <f t="shared" si="7"/>
        <v>116.34654329591852</v>
      </c>
      <c r="AC17" s="87">
        <f t="shared" si="7"/>
        <v>116.34654329591852</v>
      </c>
      <c r="AD17" s="87">
        <f t="shared" si="7"/>
        <v>116.34654329591852</v>
      </c>
      <c r="AE17" s="87">
        <f t="shared" si="7"/>
        <v>116.34654329591852</v>
      </c>
      <c r="AF17" s="87">
        <f t="shared" si="7"/>
        <v>116.34654329591852</v>
      </c>
    </row>
    <row r="18" spans="1:33" x14ac:dyDescent="0.25">
      <c r="A18" t="s">
        <v>121</v>
      </c>
      <c r="B18" s="101">
        <f>XNPV($B$3,B16:AF16,$B$10:$AF$10)</f>
        <v>1656.3889305715315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35"/>
    </row>
    <row r="19" spans="1:33" x14ac:dyDescent="0.25">
      <c r="A19" t="s">
        <v>122</v>
      </c>
      <c r="B19" s="64">
        <f>+XNPV($B$3,B17:AF17,$B$10:$AF$10)</f>
        <v>892.75591964749606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35"/>
    </row>
    <row r="20" spans="1:33" ht="15.75" thickBot="1" x14ac:dyDescent="0.3">
      <c r="A20" s="1" t="s">
        <v>123</v>
      </c>
      <c r="B20" s="105">
        <f>+B18-B19</f>
        <v>763.63301092403549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35"/>
    </row>
    <row r="21" spans="1:33" ht="16.5" thickTop="1" thickBot="1" x14ac:dyDescent="0.3">
      <c r="A21" s="160"/>
      <c r="B21" s="160"/>
      <c r="C21" s="174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35"/>
    </row>
    <row r="22" spans="1:33" ht="15.75" thickTop="1" x14ac:dyDescent="0.25">
      <c r="A22" s="115" t="str">
        <f>+A2</f>
        <v>Option 10:  750 MW in 2028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3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3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</row>
    <row r="25" spans="1:33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9">1/((1+$B$3)^((D26-$B$10)/365))</f>
        <v>0.89153802637356161</v>
      </c>
      <c r="E25" s="24">
        <f t="shared" si="9"/>
        <v>0.84186782471535571</v>
      </c>
      <c r="F25" s="24">
        <f t="shared" si="9"/>
        <v>0.79496489585963725</v>
      </c>
      <c r="G25" s="24">
        <f t="shared" si="9"/>
        <v>0.75055717891413165</v>
      </c>
      <c r="H25" s="24">
        <f t="shared" si="9"/>
        <v>0.70874143429096481</v>
      </c>
      <c r="I25" s="24">
        <f t="shared" si="9"/>
        <v>0.66925536760242199</v>
      </c>
      <c r="J25" s="24">
        <f t="shared" si="9"/>
        <v>0.63196918564912374</v>
      </c>
      <c r="K25" s="24">
        <f t="shared" si="9"/>
        <v>0.59666660957217577</v>
      </c>
      <c r="L25" s="24">
        <f t="shared" si="9"/>
        <v>0.56342456050252676</v>
      </c>
      <c r="M25" s="24">
        <f t="shared" si="9"/>
        <v>0.5320345236095626</v>
      </c>
      <c r="N25" s="24">
        <f t="shared" si="9"/>
        <v>0.50239331785605534</v>
      </c>
      <c r="O25" s="24">
        <f t="shared" si="9"/>
        <v>0.47432900914146753</v>
      </c>
      <c r="P25" s="24">
        <f t="shared" si="9"/>
        <v>0.44790274706465294</v>
      </c>
      <c r="Q25" s="24">
        <f t="shared" si="9"/>
        <v>0.42294876965500755</v>
      </c>
      <c r="R25" s="24">
        <f t="shared" si="9"/>
        <v>0.39938505161001664</v>
      </c>
      <c r="S25" s="24">
        <f t="shared" si="9"/>
        <v>0.37707491135535165</v>
      </c>
      <c r="T25" s="24">
        <f t="shared" si="9"/>
        <v>0.35606696067549731</v>
      </c>
      <c r="U25" s="24">
        <f t="shared" si="9"/>
        <v>0.33622942462275479</v>
      </c>
      <c r="V25" s="24">
        <f t="shared" si="9"/>
        <v>0.31749709596105269</v>
      </c>
      <c r="W25" s="24">
        <f t="shared" si="9"/>
        <v>0.29976131763688901</v>
      </c>
      <c r="X25" s="24">
        <f t="shared" si="9"/>
        <v>0.28306073431245427</v>
      </c>
      <c r="Y25" s="24">
        <f t="shared" si="9"/>
        <v>0.26729058953017398</v>
      </c>
      <c r="Z25" s="24">
        <f t="shared" si="9"/>
        <v>0.25239904582641548</v>
      </c>
      <c r="AA25" s="24">
        <f t="shared" si="9"/>
        <v>0.23829972465795707</v>
      </c>
      <c r="AB25" s="24">
        <f t="shared" si="9"/>
        <v>0.22502334717465258</v>
      </c>
      <c r="AC25" s="24">
        <f t="shared" si="9"/>
        <v>0.21248663567011578</v>
      </c>
      <c r="AD25" s="24">
        <f t="shared" si="9"/>
        <v>0.20064838118046815</v>
      </c>
      <c r="AE25" s="24">
        <f t="shared" si="9"/>
        <v>0.18943991579609307</v>
      </c>
      <c r="AF25" s="24">
        <f t="shared" si="9"/>
        <v>0.17888566175268469</v>
      </c>
    </row>
    <row r="26" spans="1:33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10">EDATE(C26,12)</f>
        <v>44378</v>
      </c>
      <c r="E26" s="26">
        <f t="shared" si="10"/>
        <v>44743</v>
      </c>
      <c r="F26" s="26">
        <f t="shared" si="10"/>
        <v>45108</v>
      </c>
      <c r="G26" s="26">
        <f t="shared" si="10"/>
        <v>45474</v>
      </c>
      <c r="H26" s="26">
        <f t="shared" si="10"/>
        <v>45839</v>
      </c>
      <c r="I26" s="26">
        <f t="shared" si="10"/>
        <v>46204</v>
      </c>
      <c r="J26" s="26">
        <f t="shared" si="10"/>
        <v>46569</v>
      </c>
      <c r="K26" s="26">
        <f t="shared" si="10"/>
        <v>46935</v>
      </c>
      <c r="L26" s="26">
        <f t="shared" si="10"/>
        <v>47300</v>
      </c>
      <c r="M26" s="26">
        <f t="shared" si="10"/>
        <v>47665</v>
      </c>
      <c r="N26" s="26">
        <f t="shared" si="10"/>
        <v>48030</v>
      </c>
      <c r="O26" s="26">
        <f t="shared" si="10"/>
        <v>48396</v>
      </c>
      <c r="P26" s="26">
        <f t="shared" si="10"/>
        <v>48761</v>
      </c>
      <c r="Q26" s="26">
        <f t="shared" si="10"/>
        <v>49126</v>
      </c>
      <c r="R26" s="26">
        <f t="shared" si="10"/>
        <v>49491</v>
      </c>
      <c r="S26" s="26">
        <f t="shared" si="10"/>
        <v>49857</v>
      </c>
      <c r="T26" s="26">
        <f t="shared" si="10"/>
        <v>50222</v>
      </c>
      <c r="U26" s="26">
        <f t="shared" si="10"/>
        <v>50587</v>
      </c>
      <c r="V26" s="26">
        <f t="shared" si="10"/>
        <v>50952</v>
      </c>
      <c r="W26" s="26">
        <f t="shared" si="10"/>
        <v>51318</v>
      </c>
      <c r="X26" s="26">
        <f t="shared" si="10"/>
        <v>51683</v>
      </c>
      <c r="Y26" s="26">
        <f t="shared" si="10"/>
        <v>52048</v>
      </c>
      <c r="Z26" s="26">
        <f t="shared" si="10"/>
        <v>52413</v>
      </c>
      <c r="AA26" s="26">
        <f t="shared" si="10"/>
        <v>52779</v>
      </c>
      <c r="AB26" s="26">
        <f t="shared" si="10"/>
        <v>53144</v>
      </c>
      <c r="AC26" s="26">
        <f t="shared" si="10"/>
        <v>53509</v>
      </c>
      <c r="AD26" s="26">
        <f t="shared" si="10"/>
        <v>53874</v>
      </c>
      <c r="AE26" s="26">
        <f t="shared" si="10"/>
        <v>54240</v>
      </c>
      <c r="AF26" s="26">
        <f t="shared" si="10"/>
        <v>54605</v>
      </c>
    </row>
    <row r="27" spans="1:33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3" x14ac:dyDescent="0.25">
      <c r="A28" s="82" t="s">
        <v>81</v>
      </c>
      <c r="B28" s="82">
        <v>0</v>
      </c>
      <c r="C28" s="114">
        <f>+'Market benefits'!I762</f>
        <v>4.4731714175026447</v>
      </c>
      <c r="D28" s="114">
        <f>+'Market benefits'!J762</f>
        <v>5.5951385693347566</v>
      </c>
      <c r="E28" s="114">
        <f>+'Market benefits'!K762</f>
        <v>13.098996429667967</v>
      </c>
      <c r="F28" s="114">
        <f>+'Market benefits'!L762</f>
        <v>5.2945398531049772</v>
      </c>
      <c r="G28" s="114">
        <f>+'Market benefits'!M762</f>
        <v>-3.2208316481395367</v>
      </c>
      <c r="H28" s="114">
        <f>+'Market benefits'!N762</f>
        <v>-22.343159629851868</v>
      </c>
      <c r="I28" s="114">
        <f>+'Market benefits'!O762</f>
        <v>-19.308682178925306</v>
      </c>
      <c r="J28" s="114">
        <f>+'Market benefits'!P762</f>
        <v>-30.739170311617535</v>
      </c>
      <c r="K28" s="114">
        <f>+'Market benefits'!Q762</f>
        <v>53.178650647771249</v>
      </c>
      <c r="L28" s="114">
        <f>+'Market benefits'!R762</f>
        <v>112.25562218512914</v>
      </c>
      <c r="M28" s="114">
        <f>+'Market benefits'!S762</f>
        <v>75.096936397531024</v>
      </c>
      <c r="N28" s="114">
        <f>+'Market benefits'!T762</f>
        <v>143.38486992612053</v>
      </c>
      <c r="O28" s="114">
        <f>+'Market benefits'!U762</f>
        <v>114.62257033134277</v>
      </c>
      <c r="P28" s="114">
        <f>+'Market benefits'!V762</f>
        <v>123.2102272484976</v>
      </c>
      <c r="Q28" s="114">
        <f>+'Market benefits'!W762</f>
        <v>55.506396182778758</v>
      </c>
      <c r="R28" s="114">
        <f>+'Market benefits'!X762</f>
        <v>154.31380727894449</v>
      </c>
      <c r="S28" s="114">
        <f>+'Market benefits'!Y762</f>
        <v>128.15283673379511</v>
      </c>
      <c r="T28" s="114">
        <f>+'Market benefits'!Z762</f>
        <v>131.99362592904052</v>
      </c>
      <c r="U28" s="114">
        <f>+'Market benefits'!AA762</f>
        <v>139.37958369203673</v>
      </c>
      <c r="V28" s="114">
        <f>+'Market benefits'!AB762</f>
        <v>82.05971342491226</v>
      </c>
      <c r="W28" s="114">
        <f>+'Market benefits'!AC762</f>
        <v>72.931595083940621</v>
      </c>
      <c r="X28" s="114">
        <f>+'Market benefits'!AD762</f>
        <v>119.28709869385702</v>
      </c>
      <c r="Y28" s="114">
        <f>+'Market benefits'!AE762</f>
        <v>111.50478073339518</v>
      </c>
      <c r="Z28" s="114">
        <f>+'Market benefits'!AF762</f>
        <v>112.51442941190672</v>
      </c>
      <c r="AA28" s="114">
        <f>+'Market benefits'!AG762</f>
        <v>95.520466876184074</v>
      </c>
      <c r="AB28" s="114">
        <f>+'Market benefits'!AH762</f>
        <v>86.79892428086859</v>
      </c>
      <c r="AC28" s="114">
        <f>+'Market benefits'!AI762</f>
        <v>88.696159265716446</v>
      </c>
      <c r="AD28" s="114">
        <f>+'Market benefits'!AJ762</f>
        <v>54.882366741999761</v>
      </c>
      <c r="AE28" s="114">
        <f>+'Market benefits'!AK762</f>
        <v>53.573348361985637</v>
      </c>
      <c r="AF28" s="114">
        <f>+'Market benefits'!AL762</f>
        <v>84.962351156536855</v>
      </c>
    </row>
    <row r="29" spans="1:33" x14ac:dyDescent="0.25">
      <c r="A29" s="84" t="s">
        <v>82</v>
      </c>
      <c r="B29" s="131">
        <f t="shared" ref="B29:AF29" si="11">+B28/((1+$B$3)^(($H$10-$B$10)/(365)))</f>
        <v>0</v>
      </c>
      <c r="C29" s="130">
        <f t="shared" si="11"/>
        <v>3.170321926270173</v>
      </c>
      <c r="D29" s="130">
        <f t="shared" si="11"/>
        <v>3.9655065346870124</v>
      </c>
      <c r="E29" s="130">
        <f t="shared" si="11"/>
        <v>9.2838015173351032</v>
      </c>
      <c r="F29" s="130">
        <f t="shared" si="11"/>
        <v>3.7524597694002959</v>
      </c>
      <c r="G29" s="130">
        <f t="shared" si="11"/>
        <v>-2.2827368419121474</v>
      </c>
      <c r="H29" s="130">
        <f t="shared" si="11"/>
        <v>-15.835523002653197</v>
      </c>
      <c r="I29" s="130">
        <f t="shared" si="11"/>
        <v>-13.684863101759914</v>
      </c>
      <c r="J29" s="130">
        <f t="shared" si="11"/>
        <v>-21.786123655570055</v>
      </c>
      <c r="K29" s="130">
        <f t="shared" si="11"/>
        <v>37.689913133759539</v>
      </c>
      <c r="L29" s="130">
        <f t="shared" si="11"/>
        <v>79.560210674713076</v>
      </c>
      <c r="M29" s="130">
        <f t="shared" si="11"/>
        <v>53.224310413243501</v>
      </c>
      <c r="N29" s="130">
        <f t="shared" si="11"/>
        <v>101.62279836706209</v>
      </c>
      <c r="O29" s="130">
        <f t="shared" si="11"/>
        <v>81.237764898752872</v>
      </c>
      <c r="P29" s="130">
        <f t="shared" si="11"/>
        <v>87.324193179415914</v>
      </c>
      <c r="Q29" s="130">
        <f t="shared" si="11"/>
        <v>39.339682842905155</v>
      </c>
      <c r="R29" s="130">
        <f t="shared" si="11"/>
        <v>109.36858910177865</v>
      </c>
      <c r="S29" s="130">
        <f t="shared" si="11"/>
        <v>90.827225315165791</v>
      </c>
      <c r="T29" s="130">
        <f t="shared" si="11"/>
        <v>93.549351758213263</v>
      </c>
      <c r="U29" s="130">
        <f t="shared" si="11"/>
        <v>98.784086056771685</v>
      </c>
      <c r="V29" s="130">
        <f t="shared" si="11"/>
        <v>58.159118990277861</v>
      </c>
      <c r="W29" s="130">
        <f t="shared" si="11"/>
        <v>51.689643304919954</v>
      </c>
      <c r="X29" s="130">
        <f t="shared" si="11"/>
        <v>84.54370942069211</v>
      </c>
      <c r="Y29" s="130">
        <f t="shared" si="11"/>
        <v>79.028058227286039</v>
      </c>
      <c r="Z29" s="130">
        <f t="shared" si="11"/>
        <v>79.743638079824294</v>
      </c>
      <c r="AA29" s="130">
        <f t="shared" si="11"/>
        <v>67.699312697969305</v>
      </c>
      <c r="AB29" s="130">
        <f t="shared" si="11"/>
        <v>61.517994089735659</v>
      </c>
      <c r="AC29" s="130">
        <f t="shared" si="11"/>
        <v>62.862643134083726</v>
      </c>
      <c r="AD29" s="130">
        <f t="shared" si="11"/>
        <v>38.897407322007659</v>
      </c>
      <c r="AE29" s="130">
        <f t="shared" si="11"/>
        <v>37.969651757843216</v>
      </c>
      <c r="AF29" s="130">
        <f t="shared" si="11"/>
        <v>60.216338619416547</v>
      </c>
    </row>
    <row r="30" spans="1:33" x14ac:dyDescent="0.25">
      <c r="A30" s="78" t="s">
        <v>85</v>
      </c>
      <c r="B30" s="132">
        <f t="shared" ref="B30" si="12">+B29/B25</f>
        <v>0</v>
      </c>
      <c r="C30" s="79">
        <f>+C29/C25</f>
        <v>3.3578982531419221</v>
      </c>
      <c r="D30" s="79">
        <f t="shared" ref="D30:AF30" si="13">+D29/D25</f>
        <v>4.4479387500914438</v>
      </c>
      <c r="E30" s="79">
        <f t="shared" si="13"/>
        <v>11.027623630198782</v>
      </c>
      <c r="F30" s="79">
        <f t="shared" si="13"/>
        <v>4.7202836111933779</v>
      </c>
      <c r="G30" s="79">
        <f t="shared" si="13"/>
        <v>-3.0413896582998463</v>
      </c>
      <c r="H30" s="79">
        <f t="shared" si="13"/>
        <v>-22.343159629851872</v>
      </c>
      <c r="I30" s="79">
        <f t="shared" si="13"/>
        <v>-20.447894427481899</v>
      </c>
      <c r="J30" s="79">
        <f t="shared" si="13"/>
        <v>-34.47339546024314</v>
      </c>
      <c r="K30" s="79">
        <f t="shared" si="13"/>
        <v>63.167458223921912</v>
      </c>
      <c r="L30" s="79">
        <f t="shared" si="13"/>
        <v>141.20827569843979</v>
      </c>
      <c r="M30" s="79">
        <f t="shared" si="13"/>
        <v>100.03920432107626</v>
      </c>
      <c r="N30" s="79">
        <f t="shared" si="13"/>
        <v>202.27736865755614</v>
      </c>
      <c r="O30" s="79">
        <f t="shared" si="13"/>
        <v>171.26880990431664</v>
      </c>
      <c r="P30" s="79">
        <f t="shared" si="13"/>
        <v>194.962396975009</v>
      </c>
      <c r="Q30" s="79">
        <f t="shared" si="13"/>
        <v>93.012879254841891</v>
      </c>
      <c r="R30" s="79">
        <f t="shared" si="13"/>
        <v>273.84247021987358</v>
      </c>
      <c r="S30" s="79">
        <f t="shared" si="13"/>
        <v>240.8731596294698</v>
      </c>
      <c r="T30" s="79">
        <f t="shared" si="13"/>
        <v>262.72966068163157</v>
      </c>
      <c r="U30" s="79">
        <f t="shared" si="13"/>
        <v>293.79964638016497</v>
      </c>
      <c r="V30" s="79">
        <f t="shared" si="13"/>
        <v>183.1800029988691</v>
      </c>
      <c r="W30" s="79">
        <f t="shared" si="13"/>
        <v>172.43600245824032</v>
      </c>
      <c r="X30" s="79">
        <f t="shared" si="13"/>
        <v>298.67692396844143</v>
      </c>
      <c r="Y30" s="79">
        <f t="shared" si="13"/>
        <v>295.6634514002024</v>
      </c>
      <c r="Z30" s="79">
        <f t="shared" si="13"/>
        <v>315.94270817753829</v>
      </c>
      <c r="AA30" s="79">
        <f t="shared" si="13"/>
        <v>284.09312178241646</v>
      </c>
      <c r="AB30" s="79">
        <f t="shared" si="13"/>
        <v>273.38493921694391</v>
      </c>
      <c r="AC30" s="79">
        <f t="shared" si="13"/>
        <v>295.84280882341045</v>
      </c>
      <c r="AD30" s="79">
        <f t="shared" si="13"/>
        <v>193.8585653827048</v>
      </c>
      <c r="AE30" s="79">
        <f t="shared" si="13"/>
        <v>200.43110554753682</v>
      </c>
      <c r="AF30" s="79">
        <f t="shared" si="13"/>
        <v>336.61914560076713</v>
      </c>
    </row>
    <row r="31" spans="1:33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3" x14ac:dyDescent="0.25">
      <c r="A32" s="76" t="s">
        <v>80</v>
      </c>
      <c r="B32" s="76">
        <f>+B31+B30</f>
        <v>0</v>
      </c>
      <c r="C32" s="77">
        <f t="shared" ref="C32:AF32" si="14">+C31+C30</f>
        <v>3.3578982531419221</v>
      </c>
      <c r="D32" s="77">
        <f t="shared" si="14"/>
        <v>4.4479387500914438</v>
      </c>
      <c r="E32" s="77">
        <f t="shared" si="14"/>
        <v>11.027623630198782</v>
      </c>
      <c r="F32" s="77">
        <f t="shared" si="14"/>
        <v>4.7202836111933779</v>
      </c>
      <c r="G32" s="77">
        <f t="shared" si="14"/>
        <v>-3.0413896582998463</v>
      </c>
      <c r="H32" s="77">
        <f t="shared" si="14"/>
        <v>-22.343159629851872</v>
      </c>
      <c r="I32" s="77">
        <f t="shared" si="14"/>
        <v>-20.447894427481899</v>
      </c>
      <c r="J32" s="77">
        <f t="shared" si="14"/>
        <v>-34.47339546024314</v>
      </c>
      <c r="K32" s="77">
        <f t="shared" si="14"/>
        <v>79.043580875034849</v>
      </c>
      <c r="L32" s="77">
        <f t="shared" si="14"/>
        <v>157.17005482976271</v>
      </c>
      <c r="M32" s="77">
        <f t="shared" si="14"/>
        <v>116.08749649741128</v>
      </c>
      <c r="N32" s="77">
        <f t="shared" si="14"/>
        <v>218.41303900935338</v>
      </c>
      <c r="O32" s="77">
        <f t="shared" si="14"/>
        <v>187.49273221333073</v>
      </c>
      <c r="P32" s="77">
        <f t="shared" si="14"/>
        <v>211.27545376081207</v>
      </c>
      <c r="Q32" s="77">
        <f t="shared" si="14"/>
        <v>109.41596186220187</v>
      </c>
      <c r="R32" s="77">
        <f t="shared" si="14"/>
        <v>290.33647890700604</v>
      </c>
      <c r="S32" s="77">
        <f t="shared" si="14"/>
        <v>257.45900365717245</v>
      </c>
      <c r="T32" s="77">
        <f t="shared" si="14"/>
        <v>279.40825840331013</v>
      </c>
      <c r="U32" s="77">
        <f t="shared" si="14"/>
        <v>310.57192533275918</v>
      </c>
      <c r="V32" s="77">
        <f t="shared" si="14"/>
        <v>200.04689999468809</v>
      </c>
      <c r="W32" s="77">
        <f t="shared" si="14"/>
        <v>189.39846367771639</v>
      </c>
      <c r="X32" s="77">
        <f t="shared" si="14"/>
        <v>315.73590505381111</v>
      </c>
      <c r="Y32" s="77">
        <f t="shared" si="14"/>
        <v>312.81991755012467</v>
      </c>
      <c r="Z32" s="77">
        <f t="shared" si="14"/>
        <v>333.19763424265864</v>
      </c>
      <c r="AA32" s="77">
        <f t="shared" si="14"/>
        <v>301.44749236188687</v>
      </c>
      <c r="AB32" s="77">
        <f t="shared" si="14"/>
        <v>290.83974875590786</v>
      </c>
      <c r="AC32" s="77">
        <f t="shared" si="14"/>
        <v>313.39906171146293</v>
      </c>
      <c r="AD32" s="77">
        <f t="shared" si="14"/>
        <v>211.51727605333667</v>
      </c>
      <c r="AE32" s="77">
        <f t="shared" si="14"/>
        <v>218.19329857857389</v>
      </c>
      <c r="AF32" s="77">
        <f t="shared" si="14"/>
        <v>354.48585581581341</v>
      </c>
    </row>
    <row r="33" spans="1:33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f>+'Project costs'!C8</f>
        <v>116.34654329591852</v>
      </c>
      <c r="L33" s="87">
        <f>+K33</f>
        <v>116.34654329591852</v>
      </c>
      <c r="M33" s="87">
        <f>+L33</f>
        <v>116.34654329591852</v>
      </c>
      <c r="N33" s="87">
        <f>+M33</f>
        <v>116.34654329591852</v>
      </c>
      <c r="O33" s="87">
        <f t="shared" ref="O33:AF33" si="15">+N33</f>
        <v>116.34654329591852</v>
      </c>
      <c r="P33" s="87">
        <f t="shared" si="15"/>
        <v>116.34654329591852</v>
      </c>
      <c r="Q33" s="87">
        <f t="shared" si="15"/>
        <v>116.34654329591852</v>
      </c>
      <c r="R33" s="87">
        <f t="shared" si="15"/>
        <v>116.34654329591852</v>
      </c>
      <c r="S33" s="87">
        <f t="shared" si="15"/>
        <v>116.34654329591852</v>
      </c>
      <c r="T33" s="87">
        <f t="shared" si="15"/>
        <v>116.34654329591852</v>
      </c>
      <c r="U33" s="87">
        <f t="shared" si="15"/>
        <v>116.34654329591852</v>
      </c>
      <c r="V33" s="87">
        <f t="shared" si="15"/>
        <v>116.34654329591852</v>
      </c>
      <c r="W33" s="87">
        <f t="shared" si="15"/>
        <v>116.34654329591852</v>
      </c>
      <c r="X33" s="87">
        <f t="shared" si="15"/>
        <v>116.34654329591852</v>
      </c>
      <c r="Y33" s="87">
        <f t="shared" si="15"/>
        <v>116.34654329591852</v>
      </c>
      <c r="Z33" s="87">
        <f t="shared" si="15"/>
        <v>116.34654329591852</v>
      </c>
      <c r="AA33" s="87">
        <f t="shared" si="15"/>
        <v>116.34654329591852</v>
      </c>
      <c r="AB33" s="87">
        <f t="shared" si="15"/>
        <v>116.34654329591852</v>
      </c>
      <c r="AC33" s="87">
        <f t="shared" si="15"/>
        <v>116.34654329591852</v>
      </c>
      <c r="AD33" s="87">
        <f t="shared" si="15"/>
        <v>116.34654329591852</v>
      </c>
      <c r="AE33" s="87">
        <f t="shared" si="15"/>
        <v>116.34654329591852</v>
      </c>
      <c r="AF33" s="87">
        <f t="shared" si="15"/>
        <v>116.34654329591852</v>
      </c>
    </row>
    <row r="34" spans="1:33" x14ac:dyDescent="0.25">
      <c r="A34" t="s">
        <v>121</v>
      </c>
      <c r="B34" s="101">
        <f>XNPV($B$3,B32:AF32,$B$10:$AF$10)</f>
        <v>1649.0160006007595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35"/>
    </row>
    <row r="35" spans="1:33" x14ac:dyDescent="0.25">
      <c r="A35" t="s">
        <v>122</v>
      </c>
      <c r="B35" s="64">
        <f>+XNPV($B$3,B33:AF33,$B$10:$AF$10)</f>
        <v>892.75591964749606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35"/>
    </row>
    <row r="36" spans="1:33" ht="15.75" thickBot="1" x14ac:dyDescent="0.3">
      <c r="A36" s="1" t="s">
        <v>123</v>
      </c>
      <c r="B36" s="105">
        <f>+B34-B35</f>
        <v>756.26008095326347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35"/>
    </row>
    <row r="37" spans="1:33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5"/>
    </row>
    <row r="38" spans="1:33" ht="15.75" thickTop="1" x14ac:dyDescent="0.25">
      <c r="A38" s="115" t="str">
        <f>+A2</f>
        <v>Option 10:  750 MW in 2028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3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3" x14ac:dyDescent="0.25">
      <c r="A40" s="19" t="s">
        <v>73</v>
      </c>
      <c r="B40" s="1">
        <v>0</v>
      </c>
      <c r="C40" s="1">
        <f>+B40+1</f>
        <v>1</v>
      </c>
      <c r="D40" s="1">
        <f t="shared" ref="D40:AF40" si="16">+C40+1</f>
        <v>2</v>
      </c>
      <c r="E40" s="1">
        <f t="shared" si="16"/>
        <v>3</v>
      </c>
      <c r="F40" s="1">
        <f t="shared" si="16"/>
        <v>4</v>
      </c>
      <c r="G40" s="1">
        <f t="shared" si="16"/>
        <v>5</v>
      </c>
      <c r="H40" s="28">
        <f t="shared" si="16"/>
        <v>6</v>
      </c>
      <c r="I40" s="1">
        <f t="shared" si="16"/>
        <v>7</v>
      </c>
      <c r="J40" s="1">
        <f t="shared" si="16"/>
        <v>8</v>
      </c>
      <c r="K40" s="1">
        <f t="shared" si="16"/>
        <v>9</v>
      </c>
      <c r="L40" s="1">
        <f t="shared" si="16"/>
        <v>10</v>
      </c>
      <c r="M40" s="1">
        <f t="shared" si="16"/>
        <v>11</v>
      </c>
      <c r="N40" s="1">
        <f t="shared" si="16"/>
        <v>12</v>
      </c>
      <c r="O40" s="1">
        <f t="shared" si="16"/>
        <v>13</v>
      </c>
      <c r="P40" s="1">
        <f t="shared" si="16"/>
        <v>14</v>
      </c>
      <c r="Q40" s="1">
        <f t="shared" si="16"/>
        <v>15</v>
      </c>
      <c r="R40" s="1">
        <f t="shared" si="16"/>
        <v>16</v>
      </c>
      <c r="S40" s="1">
        <f t="shared" si="16"/>
        <v>17</v>
      </c>
      <c r="T40" s="1">
        <f t="shared" si="16"/>
        <v>18</v>
      </c>
      <c r="U40" s="1">
        <f t="shared" si="16"/>
        <v>19</v>
      </c>
      <c r="V40" s="1">
        <f t="shared" si="16"/>
        <v>20</v>
      </c>
      <c r="W40" s="1">
        <f t="shared" si="16"/>
        <v>21</v>
      </c>
      <c r="X40" s="1">
        <f t="shared" si="16"/>
        <v>22</v>
      </c>
      <c r="Y40" s="1">
        <f t="shared" si="16"/>
        <v>23</v>
      </c>
      <c r="Z40" s="1">
        <f t="shared" si="16"/>
        <v>24</v>
      </c>
      <c r="AA40" s="1">
        <f t="shared" si="16"/>
        <v>25</v>
      </c>
      <c r="AB40" s="1">
        <f t="shared" si="16"/>
        <v>26</v>
      </c>
      <c r="AC40" s="1">
        <f t="shared" si="16"/>
        <v>27</v>
      </c>
      <c r="AD40" s="1">
        <f t="shared" si="16"/>
        <v>28</v>
      </c>
      <c r="AE40" s="1">
        <f t="shared" si="16"/>
        <v>29</v>
      </c>
      <c r="AF40" s="1">
        <f t="shared" si="16"/>
        <v>30</v>
      </c>
    </row>
    <row r="41" spans="1:33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7">1/((1+$B$3)^((D42-$B$10)/365))</f>
        <v>0.89153802637356161</v>
      </c>
      <c r="E41" s="24">
        <f t="shared" si="17"/>
        <v>0.84186782471535571</v>
      </c>
      <c r="F41" s="24">
        <f t="shared" si="17"/>
        <v>0.79496489585963725</v>
      </c>
      <c r="G41" s="24">
        <f t="shared" si="17"/>
        <v>0.75055717891413165</v>
      </c>
      <c r="H41" s="24">
        <f t="shared" si="17"/>
        <v>0.70874143429096481</v>
      </c>
      <c r="I41" s="24">
        <f t="shared" si="17"/>
        <v>0.66925536760242199</v>
      </c>
      <c r="J41" s="24">
        <f t="shared" si="17"/>
        <v>0.63196918564912374</v>
      </c>
      <c r="K41" s="24">
        <f t="shared" si="17"/>
        <v>0.59666660957217577</v>
      </c>
      <c r="L41" s="24">
        <f t="shared" si="17"/>
        <v>0.56342456050252676</v>
      </c>
      <c r="M41" s="24">
        <f t="shared" si="17"/>
        <v>0.5320345236095626</v>
      </c>
      <c r="N41" s="24">
        <f t="shared" si="17"/>
        <v>0.50239331785605534</v>
      </c>
      <c r="O41" s="24">
        <f t="shared" si="17"/>
        <v>0.47432900914146753</v>
      </c>
      <c r="P41" s="24">
        <f t="shared" si="17"/>
        <v>0.44790274706465294</v>
      </c>
      <c r="Q41" s="24">
        <f t="shared" si="17"/>
        <v>0.42294876965500755</v>
      </c>
      <c r="R41" s="24">
        <f t="shared" si="17"/>
        <v>0.39938505161001664</v>
      </c>
      <c r="S41" s="24">
        <f t="shared" si="17"/>
        <v>0.37707491135535165</v>
      </c>
      <c r="T41" s="24">
        <f t="shared" si="17"/>
        <v>0.35606696067549731</v>
      </c>
      <c r="U41" s="24">
        <f t="shared" si="17"/>
        <v>0.33622942462275479</v>
      </c>
      <c r="V41" s="24">
        <f t="shared" si="17"/>
        <v>0.31749709596105269</v>
      </c>
      <c r="W41" s="24">
        <f t="shared" si="17"/>
        <v>0.29976131763688901</v>
      </c>
      <c r="X41" s="24">
        <f t="shared" si="17"/>
        <v>0.28306073431245427</v>
      </c>
      <c r="Y41" s="24">
        <f t="shared" si="17"/>
        <v>0.26729058953017398</v>
      </c>
      <c r="Z41" s="24">
        <f t="shared" si="17"/>
        <v>0.25239904582641548</v>
      </c>
      <c r="AA41" s="24">
        <f t="shared" si="17"/>
        <v>0.23829972465795707</v>
      </c>
      <c r="AB41" s="24">
        <f t="shared" si="17"/>
        <v>0.22502334717465258</v>
      </c>
      <c r="AC41" s="24">
        <f t="shared" si="17"/>
        <v>0.21248663567011578</v>
      </c>
      <c r="AD41" s="24">
        <f t="shared" si="17"/>
        <v>0.20064838118046815</v>
      </c>
      <c r="AE41" s="24">
        <f t="shared" si="17"/>
        <v>0.18943991579609307</v>
      </c>
      <c r="AF41" s="24">
        <f t="shared" si="17"/>
        <v>0.17888566175268469</v>
      </c>
    </row>
    <row r="42" spans="1:33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18">EDATE(C42,12)</f>
        <v>44378</v>
      </c>
      <c r="E42" s="26">
        <f t="shared" si="18"/>
        <v>44743</v>
      </c>
      <c r="F42" s="26">
        <f t="shared" si="18"/>
        <v>45108</v>
      </c>
      <c r="G42" s="26">
        <f t="shared" si="18"/>
        <v>45474</v>
      </c>
      <c r="H42" s="26">
        <f t="shared" si="18"/>
        <v>45839</v>
      </c>
      <c r="I42" s="26">
        <f t="shared" si="18"/>
        <v>46204</v>
      </c>
      <c r="J42" s="26">
        <f t="shared" si="18"/>
        <v>46569</v>
      </c>
      <c r="K42" s="26">
        <f t="shared" si="18"/>
        <v>46935</v>
      </c>
      <c r="L42" s="26">
        <f t="shared" si="18"/>
        <v>47300</v>
      </c>
      <c r="M42" s="26">
        <f t="shared" si="18"/>
        <v>47665</v>
      </c>
      <c r="N42" s="26">
        <f t="shared" si="18"/>
        <v>48030</v>
      </c>
      <c r="O42" s="26">
        <f t="shared" si="18"/>
        <v>48396</v>
      </c>
      <c r="P42" s="26">
        <f t="shared" si="18"/>
        <v>48761</v>
      </c>
      <c r="Q42" s="26">
        <f t="shared" si="18"/>
        <v>49126</v>
      </c>
      <c r="R42" s="26">
        <f t="shared" si="18"/>
        <v>49491</v>
      </c>
      <c r="S42" s="26">
        <f t="shared" si="18"/>
        <v>49857</v>
      </c>
      <c r="T42" s="26">
        <f t="shared" si="18"/>
        <v>50222</v>
      </c>
      <c r="U42" s="26">
        <f t="shared" si="18"/>
        <v>50587</v>
      </c>
      <c r="V42" s="26">
        <f t="shared" si="18"/>
        <v>50952</v>
      </c>
      <c r="W42" s="26">
        <f t="shared" si="18"/>
        <v>51318</v>
      </c>
      <c r="X42" s="26">
        <f t="shared" si="18"/>
        <v>51683</v>
      </c>
      <c r="Y42" s="26">
        <f t="shared" si="18"/>
        <v>52048</v>
      </c>
      <c r="Z42" s="26">
        <f t="shared" si="18"/>
        <v>52413</v>
      </c>
      <c r="AA42" s="26">
        <f t="shared" si="18"/>
        <v>52779</v>
      </c>
      <c r="AB42" s="26">
        <f t="shared" si="18"/>
        <v>53144</v>
      </c>
      <c r="AC42" s="26">
        <f t="shared" si="18"/>
        <v>53509</v>
      </c>
      <c r="AD42" s="26">
        <f t="shared" si="18"/>
        <v>53874</v>
      </c>
      <c r="AE42" s="26">
        <f t="shared" si="18"/>
        <v>54240</v>
      </c>
      <c r="AF42" s="26">
        <f t="shared" si="18"/>
        <v>54605</v>
      </c>
    </row>
    <row r="43" spans="1:33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3" x14ac:dyDescent="0.25">
      <c r="A44" s="82" t="s">
        <v>81</v>
      </c>
      <c r="B44" s="82">
        <v>0</v>
      </c>
      <c r="C44" s="114">
        <f>+'Market benefits'!I781</f>
        <v>-0.10400795358745679</v>
      </c>
      <c r="D44" s="114">
        <f>+'Market benefits'!J781</f>
        <v>3.4544593077973826</v>
      </c>
      <c r="E44" s="114">
        <f>+'Market benefits'!K781</f>
        <v>4.1274552410927585</v>
      </c>
      <c r="F44" s="114">
        <f>+'Market benefits'!L781</f>
        <v>5.8483383546052359</v>
      </c>
      <c r="G44" s="114">
        <f>+'Market benefits'!M781</f>
        <v>6.9533923527201349</v>
      </c>
      <c r="H44" s="114">
        <f>+'Market benefits'!N781</f>
        <v>-9.7714997523147797</v>
      </c>
      <c r="I44" s="114">
        <f>+'Market benefits'!O781</f>
        <v>-18.742878653113749</v>
      </c>
      <c r="J44" s="114">
        <f>+'Market benefits'!P781</f>
        <v>-43.26331753140478</v>
      </c>
      <c r="K44" s="114">
        <f>+'Market benefits'!Q781</f>
        <v>166.15079019176054</v>
      </c>
      <c r="L44" s="114">
        <f>+'Market benefits'!R781</f>
        <v>134.46775779344094</v>
      </c>
      <c r="M44" s="114">
        <f>+'Market benefits'!S781</f>
        <v>173.36442264260552</v>
      </c>
      <c r="N44" s="114">
        <f>+'Market benefits'!T781</f>
        <v>127.37702945138248</v>
      </c>
      <c r="O44" s="114">
        <f>+'Market benefits'!U781</f>
        <v>150.7752743100892</v>
      </c>
      <c r="P44" s="114">
        <f>+'Market benefits'!V781</f>
        <v>172.39083013607629</v>
      </c>
      <c r="Q44" s="114">
        <f>+'Market benefits'!W781</f>
        <v>83.160548811985677</v>
      </c>
      <c r="R44" s="114">
        <f>+'Market benefits'!X781</f>
        <v>155.6740021401304</v>
      </c>
      <c r="S44" s="114">
        <f>+'Market benefits'!Y781</f>
        <v>128.45177318833186</v>
      </c>
      <c r="T44" s="114">
        <f>+'Market benefits'!Z781</f>
        <v>130.4911558283398</v>
      </c>
      <c r="U44" s="114">
        <f>+'Market benefits'!AA781</f>
        <v>146.06658790234215</v>
      </c>
      <c r="V44" s="114">
        <f>+'Market benefits'!AB781</f>
        <v>84.978370867952975</v>
      </c>
      <c r="W44" s="114">
        <f>+'Market benefits'!AC781</f>
        <v>67.727419695551575</v>
      </c>
      <c r="X44" s="114">
        <f>+'Market benefits'!AD781</f>
        <v>118.68834332422796</v>
      </c>
      <c r="Y44" s="114">
        <f>+'Market benefits'!AE781</f>
        <v>104.91061076901099</v>
      </c>
      <c r="Z44" s="114">
        <f>+'Market benefits'!AF781</f>
        <v>119.37533443250031</v>
      </c>
      <c r="AA44" s="114">
        <f>+'Market benefits'!AG781</f>
        <v>96.181057867217689</v>
      </c>
      <c r="AB44" s="114">
        <f>+'Market benefits'!AH781</f>
        <v>75.037846668084441</v>
      </c>
      <c r="AC44" s="114">
        <f>+'Market benefits'!AI781</f>
        <v>88.857151610749753</v>
      </c>
      <c r="AD44" s="114">
        <f>+'Market benefits'!AJ781</f>
        <v>57.313721729873365</v>
      </c>
      <c r="AE44" s="114">
        <f>+'Market benefits'!AK781</f>
        <v>53.28311479990964</v>
      </c>
      <c r="AF44" s="114">
        <f>+'Market benefits'!AL781</f>
        <v>83.580074347373525</v>
      </c>
    </row>
    <row r="45" spans="1:33" x14ac:dyDescent="0.25">
      <c r="A45" s="84" t="s">
        <v>82</v>
      </c>
      <c r="B45" s="131">
        <f t="shared" ref="B45:AF45" si="19">+B44/((1+$B$3)^(($H$10-$B$10)/(365)))</f>
        <v>0</v>
      </c>
      <c r="C45" s="130">
        <f t="shared" si="19"/>
        <v>-7.3714746203242226E-2</v>
      </c>
      <c r="D45" s="130">
        <f t="shared" si="19"/>
        <v>2.4483184445080908</v>
      </c>
      <c r="E45" s="130">
        <f t="shared" si="19"/>
        <v>2.925298547543842</v>
      </c>
      <c r="F45" s="130">
        <f t="shared" si="19"/>
        <v>4.144959713661776</v>
      </c>
      <c r="G45" s="130">
        <f t="shared" si="19"/>
        <v>4.9281572692546947</v>
      </c>
      <c r="H45" s="130">
        <f t="shared" si="19"/>
        <v>-6.9254667496293845</v>
      </c>
      <c r="I45" s="130">
        <f t="shared" si="19"/>
        <v>-13.283854699349346</v>
      </c>
      <c r="J45" s="130">
        <f t="shared" si="19"/>
        <v>-30.66250571939327</v>
      </c>
      <c r="K45" s="130">
        <f t="shared" si="19"/>
        <v>117.75794934908554</v>
      </c>
      <c r="L45" s="130">
        <f t="shared" si="19"/>
        <v>95.302871524413405</v>
      </c>
      <c r="M45" s="130">
        <f t="shared" si="19"/>
        <v>122.87054955874525</v>
      </c>
      <c r="N45" s="130">
        <f t="shared" si="19"/>
        <v>90.277378549095289</v>
      </c>
      <c r="O45" s="130">
        <f t="shared" si="19"/>
        <v>106.86068417014629</v>
      </c>
      <c r="P45" s="130">
        <f t="shared" si="19"/>
        <v>122.18052420925279</v>
      </c>
      <c r="Q45" s="130">
        <f t="shared" si="19"/>
        <v>58.939326641430519</v>
      </c>
      <c r="R45" s="130">
        <f t="shared" si="19"/>
        <v>110.33261555861075</v>
      </c>
      <c r="S45" s="130">
        <f t="shared" si="19"/>
        <v>91.039093966716024</v>
      </c>
      <c r="T45" s="130">
        <f t="shared" si="19"/>
        <v>92.484488944063344</v>
      </c>
      <c r="U45" s="130">
        <f t="shared" si="19"/>
        <v>103.52344301189326</v>
      </c>
      <c r="V45" s="130">
        <f t="shared" si="19"/>
        <v>60.227692452662538</v>
      </c>
      <c r="W45" s="130">
        <f t="shared" si="19"/>
        <v>48.001228575851364</v>
      </c>
      <c r="X45" s="130">
        <f t="shared" si="19"/>
        <v>84.119346681231789</v>
      </c>
      <c r="Y45" s="130">
        <f t="shared" si="19"/>
        <v>74.354496748769989</v>
      </c>
      <c r="Z45" s="130">
        <f t="shared" si="19"/>
        <v>84.606245744653876</v>
      </c>
      <c r="AA45" s="130">
        <f t="shared" si="19"/>
        <v>68.167500904434149</v>
      </c>
      <c r="AB45" s="130">
        <f t="shared" si="19"/>
        <v>53.182431073643663</v>
      </c>
      <c r="AC45" s="130">
        <f t="shared" si="19"/>
        <v>62.976745079612499</v>
      </c>
      <c r="AD45" s="130">
        <f t="shared" si="19"/>
        <v>40.620609343383684</v>
      </c>
      <c r="AE45" s="130">
        <f t="shared" si="19"/>
        <v>37.763951206778096</v>
      </c>
      <c r="AF45" s="130">
        <f t="shared" si="19"/>
        <v>59.236661771102987</v>
      </c>
    </row>
    <row r="46" spans="1:33" x14ac:dyDescent="0.25">
      <c r="A46" s="78" t="s">
        <v>85</v>
      </c>
      <c r="B46" s="132">
        <f t="shared" ref="B46" si="20">+B45/B41</f>
        <v>0</v>
      </c>
      <c r="C46" s="79">
        <f>+C45/C41</f>
        <v>-7.8076177518627526E-2</v>
      </c>
      <c r="D46" s="79">
        <f t="shared" ref="D46:AF46" si="21">+D45/D41</f>
        <v>2.7461738838745009</v>
      </c>
      <c r="E46" s="79">
        <f t="shared" si="21"/>
        <v>3.4747717654287547</v>
      </c>
      <c r="F46" s="79">
        <f t="shared" si="21"/>
        <v>5.2140160342295534</v>
      </c>
      <c r="G46" s="79">
        <f t="shared" si="21"/>
        <v>6.5659984444949346</v>
      </c>
      <c r="H46" s="79">
        <f t="shared" si="21"/>
        <v>-9.7714997523147797</v>
      </c>
      <c r="I46" s="79">
        <f t="shared" si="21"/>
        <v>-19.848708493647461</v>
      </c>
      <c r="J46" s="79">
        <f t="shared" si="21"/>
        <v>-48.518988608437361</v>
      </c>
      <c r="K46" s="79">
        <f t="shared" si="21"/>
        <v>197.35971053168336</v>
      </c>
      <c r="L46" s="79">
        <f t="shared" si="21"/>
        <v>169.14930268465994</v>
      </c>
      <c r="M46" s="79">
        <f t="shared" si="21"/>
        <v>230.94469269613543</v>
      </c>
      <c r="N46" s="79">
        <f t="shared" si="21"/>
        <v>179.69462439180245</v>
      </c>
      <c r="O46" s="79">
        <f t="shared" si="21"/>
        <v>225.28810616825533</v>
      </c>
      <c r="P46" s="79">
        <f t="shared" si="21"/>
        <v>272.78360092669072</v>
      </c>
      <c r="Q46" s="79">
        <f t="shared" si="21"/>
        <v>139.3533469538317</v>
      </c>
      <c r="R46" s="79">
        <f t="shared" si="21"/>
        <v>276.25624723267333</v>
      </c>
      <c r="S46" s="79">
        <f t="shared" si="21"/>
        <v>241.43503379603447</v>
      </c>
      <c r="T46" s="79">
        <f t="shared" si="21"/>
        <v>259.73903551346166</v>
      </c>
      <c r="U46" s="79">
        <f t="shared" si="21"/>
        <v>307.89525077421547</v>
      </c>
      <c r="V46" s="79">
        <f t="shared" si="21"/>
        <v>189.6952545986457</v>
      </c>
      <c r="W46" s="79">
        <f t="shared" si="21"/>
        <v>160.13149713331882</v>
      </c>
      <c r="X46" s="79">
        <f t="shared" si="21"/>
        <v>297.1777307281954</v>
      </c>
      <c r="Y46" s="79">
        <f t="shared" si="21"/>
        <v>278.17850557127912</v>
      </c>
      <c r="Z46" s="79">
        <f t="shared" si="21"/>
        <v>335.20826304090247</v>
      </c>
      <c r="AA46" s="79">
        <f t="shared" si="21"/>
        <v>286.057824876962</v>
      </c>
      <c r="AB46" s="79">
        <f t="shared" si="21"/>
        <v>236.34183626450971</v>
      </c>
      <c r="AC46" s="79">
        <f t="shared" si="21"/>
        <v>296.37979292675857</v>
      </c>
      <c r="AD46" s="79">
        <f t="shared" si="21"/>
        <v>202.44673345681517</v>
      </c>
      <c r="AE46" s="79">
        <f t="shared" si="21"/>
        <v>199.34527023030341</v>
      </c>
      <c r="AF46" s="79">
        <f t="shared" si="21"/>
        <v>331.14259237277281</v>
      </c>
    </row>
    <row r="47" spans="1:33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3" x14ac:dyDescent="0.25">
      <c r="A48" s="76" t="s">
        <v>80</v>
      </c>
      <c r="B48" s="76">
        <f>+B47+B46</f>
        <v>0</v>
      </c>
      <c r="C48" s="77">
        <f t="shared" ref="C48:AF48" si="22">+C47+C46</f>
        <v>-7.8076177518627526E-2</v>
      </c>
      <c r="D48" s="77">
        <f t="shared" si="22"/>
        <v>2.7461738838745009</v>
      </c>
      <c r="E48" s="77">
        <f t="shared" si="22"/>
        <v>3.4747717654287547</v>
      </c>
      <c r="F48" s="77">
        <f t="shared" si="22"/>
        <v>5.2140160342295534</v>
      </c>
      <c r="G48" s="77">
        <f t="shared" si="22"/>
        <v>6.5659984444949346</v>
      </c>
      <c r="H48" s="77">
        <f t="shared" si="22"/>
        <v>-9.7714997523147797</v>
      </c>
      <c r="I48" s="77">
        <f t="shared" si="22"/>
        <v>-19.848708493647461</v>
      </c>
      <c r="J48" s="77">
        <f t="shared" si="22"/>
        <v>-48.518988608437361</v>
      </c>
      <c r="K48" s="77">
        <f t="shared" si="22"/>
        <v>213.23583318279628</v>
      </c>
      <c r="L48" s="77">
        <f t="shared" si="22"/>
        <v>185.11108181598286</v>
      </c>
      <c r="M48" s="77">
        <f t="shared" si="22"/>
        <v>246.99298487247046</v>
      </c>
      <c r="N48" s="77">
        <f t="shared" si="22"/>
        <v>195.83029474359969</v>
      </c>
      <c r="O48" s="77">
        <f t="shared" si="22"/>
        <v>241.51202847726941</v>
      </c>
      <c r="P48" s="77">
        <f t="shared" si="22"/>
        <v>289.09665771249382</v>
      </c>
      <c r="Q48" s="77">
        <f t="shared" si="22"/>
        <v>155.75642956119168</v>
      </c>
      <c r="R48" s="77">
        <f t="shared" si="22"/>
        <v>292.7502559198058</v>
      </c>
      <c r="S48" s="77">
        <f t="shared" si="22"/>
        <v>258.02087782373712</v>
      </c>
      <c r="T48" s="77">
        <f t="shared" si="22"/>
        <v>276.41763323514022</v>
      </c>
      <c r="U48" s="77">
        <f t="shared" si="22"/>
        <v>324.66752972680968</v>
      </c>
      <c r="V48" s="77">
        <f t="shared" si="22"/>
        <v>206.56215159446469</v>
      </c>
      <c r="W48" s="77">
        <f t="shared" si="22"/>
        <v>177.09395835279486</v>
      </c>
      <c r="X48" s="77">
        <f t="shared" si="22"/>
        <v>314.23671181356508</v>
      </c>
      <c r="Y48" s="77">
        <f t="shared" si="22"/>
        <v>295.33497172120138</v>
      </c>
      <c r="Z48" s="77">
        <f t="shared" si="22"/>
        <v>352.46318910602281</v>
      </c>
      <c r="AA48" s="77">
        <f t="shared" si="22"/>
        <v>303.41219545643241</v>
      </c>
      <c r="AB48" s="77">
        <f t="shared" si="22"/>
        <v>253.79664580347369</v>
      </c>
      <c r="AC48" s="77">
        <f t="shared" si="22"/>
        <v>313.93604581481105</v>
      </c>
      <c r="AD48" s="77">
        <f t="shared" si="22"/>
        <v>220.10544412744704</v>
      </c>
      <c r="AE48" s="77">
        <f t="shared" si="22"/>
        <v>217.10746326134048</v>
      </c>
      <c r="AF48" s="77">
        <f t="shared" si="22"/>
        <v>349.00930258781909</v>
      </c>
    </row>
    <row r="49" spans="1:33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f>+'Project costs'!C8</f>
        <v>116.34654329591852</v>
      </c>
      <c r="L49" s="87">
        <f>+K49</f>
        <v>116.34654329591852</v>
      </c>
      <c r="M49" s="87">
        <f>+L49</f>
        <v>116.34654329591852</v>
      </c>
      <c r="N49" s="87">
        <f>+M49</f>
        <v>116.34654329591852</v>
      </c>
      <c r="O49" s="87">
        <f t="shared" ref="O49:AF49" si="23">+N49</f>
        <v>116.34654329591852</v>
      </c>
      <c r="P49" s="87">
        <f t="shared" si="23"/>
        <v>116.34654329591852</v>
      </c>
      <c r="Q49" s="87">
        <f t="shared" si="23"/>
        <v>116.34654329591852</v>
      </c>
      <c r="R49" s="87">
        <f t="shared" si="23"/>
        <v>116.34654329591852</v>
      </c>
      <c r="S49" s="87">
        <f t="shared" si="23"/>
        <v>116.34654329591852</v>
      </c>
      <c r="T49" s="87">
        <f t="shared" si="23"/>
        <v>116.34654329591852</v>
      </c>
      <c r="U49" s="87">
        <f t="shared" si="23"/>
        <v>116.34654329591852</v>
      </c>
      <c r="V49" s="87">
        <f t="shared" si="23"/>
        <v>116.34654329591852</v>
      </c>
      <c r="W49" s="87">
        <f t="shared" si="23"/>
        <v>116.34654329591852</v>
      </c>
      <c r="X49" s="87">
        <f t="shared" si="23"/>
        <v>116.34654329591852</v>
      </c>
      <c r="Y49" s="87">
        <f t="shared" si="23"/>
        <v>116.34654329591852</v>
      </c>
      <c r="Z49" s="87">
        <f t="shared" si="23"/>
        <v>116.34654329591852</v>
      </c>
      <c r="AA49" s="87">
        <f t="shared" si="23"/>
        <v>116.34654329591852</v>
      </c>
      <c r="AB49" s="87">
        <f t="shared" si="23"/>
        <v>116.34654329591852</v>
      </c>
      <c r="AC49" s="87">
        <f t="shared" si="23"/>
        <v>116.34654329591852</v>
      </c>
      <c r="AD49" s="87">
        <f t="shared" si="23"/>
        <v>116.34654329591852</v>
      </c>
      <c r="AE49" s="87">
        <f t="shared" si="23"/>
        <v>116.34654329591852</v>
      </c>
      <c r="AF49" s="87">
        <f t="shared" si="23"/>
        <v>116.34654329591852</v>
      </c>
    </row>
    <row r="50" spans="1:33" x14ac:dyDescent="0.25">
      <c r="A50" t="s">
        <v>121</v>
      </c>
      <c r="B50" s="64">
        <f>XNPV($B$3,B48:AF48,$B$10:$AF$10)</f>
        <v>1875.904543195094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35"/>
    </row>
    <row r="51" spans="1:33" x14ac:dyDescent="0.25">
      <c r="A51" t="s">
        <v>122</v>
      </c>
      <c r="B51" s="64">
        <f>+XNPV($B$3,B49:AF49,$B$10:$AF$10)</f>
        <v>892.75591964749606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35"/>
    </row>
    <row r="52" spans="1:33" ht="15.75" thickBot="1" x14ac:dyDescent="0.3">
      <c r="A52" s="1" t="s">
        <v>123</v>
      </c>
      <c r="B52" s="105">
        <f>+B50-B51</f>
        <v>983.14862354759794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35"/>
    </row>
    <row r="53" spans="1:33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5"/>
    </row>
    <row r="54" spans="1:33" ht="15.75" thickTop="1" x14ac:dyDescent="0.25">
      <c r="A54" s="115" t="str">
        <f>+A2</f>
        <v>Option 10:  750 MW in 2028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3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3" x14ac:dyDescent="0.25">
      <c r="A56" s="19" t="s">
        <v>73</v>
      </c>
      <c r="B56" s="1">
        <v>0</v>
      </c>
      <c r="C56" s="1">
        <f>+B56+1</f>
        <v>1</v>
      </c>
      <c r="D56" s="1">
        <f t="shared" ref="D56:AF56" si="24">+C56+1</f>
        <v>2</v>
      </c>
      <c r="E56" s="1">
        <f t="shared" si="24"/>
        <v>3</v>
      </c>
      <c r="F56" s="1">
        <f t="shared" si="24"/>
        <v>4</v>
      </c>
      <c r="G56" s="1">
        <f t="shared" si="24"/>
        <v>5</v>
      </c>
      <c r="H56" s="28">
        <f t="shared" si="24"/>
        <v>6</v>
      </c>
      <c r="I56" s="1">
        <f t="shared" si="24"/>
        <v>7</v>
      </c>
      <c r="J56" s="1">
        <f t="shared" si="24"/>
        <v>8</v>
      </c>
      <c r="K56" s="1">
        <f t="shared" si="24"/>
        <v>9</v>
      </c>
      <c r="L56" s="1">
        <f t="shared" si="24"/>
        <v>10</v>
      </c>
      <c r="M56" s="1">
        <f t="shared" si="24"/>
        <v>11</v>
      </c>
      <c r="N56" s="1">
        <f t="shared" si="24"/>
        <v>12</v>
      </c>
      <c r="O56" s="1">
        <f t="shared" si="24"/>
        <v>13</v>
      </c>
      <c r="P56" s="1">
        <f t="shared" si="24"/>
        <v>14</v>
      </c>
      <c r="Q56" s="1">
        <f t="shared" si="24"/>
        <v>15</v>
      </c>
      <c r="R56" s="1">
        <f t="shared" si="24"/>
        <v>16</v>
      </c>
      <c r="S56" s="1">
        <f t="shared" si="24"/>
        <v>17</v>
      </c>
      <c r="T56" s="1">
        <f t="shared" si="24"/>
        <v>18</v>
      </c>
      <c r="U56" s="1">
        <f t="shared" si="24"/>
        <v>19</v>
      </c>
      <c r="V56" s="1">
        <f t="shared" si="24"/>
        <v>20</v>
      </c>
      <c r="W56" s="1">
        <f t="shared" si="24"/>
        <v>21</v>
      </c>
      <c r="X56" s="1">
        <f t="shared" si="24"/>
        <v>22</v>
      </c>
      <c r="Y56" s="1">
        <f t="shared" si="24"/>
        <v>23</v>
      </c>
      <c r="Z56" s="1">
        <f t="shared" si="24"/>
        <v>24</v>
      </c>
      <c r="AA56" s="1">
        <f t="shared" si="24"/>
        <v>25</v>
      </c>
      <c r="AB56" s="1">
        <f t="shared" si="24"/>
        <v>26</v>
      </c>
      <c r="AC56" s="1">
        <f t="shared" si="24"/>
        <v>27</v>
      </c>
      <c r="AD56" s="1">
        <f t="shared" si="24"/>
        <v>28</v>
      </c>
      <c r="AE56" s="1">
        <f t="shared" si="24"/>
        <v>29</v>
      </c>
      <c r="AF56" s="1">
        <f t="shared" si="24"/>
        <v>30</v>
      </c>
    </row>
    <row r="57" spans="1:33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25">1/((1+$B$3)^((D58-$B$10)/365))</f>
        <v>0.89153802637356161</v>
      </c>
      <c r="E57" s="24">
        <f t="shared" si="25"/>
        <v>0.84186782471535571</v>
      </c>
      <c r="F57" s="24">
        <f t="shared" si="25"/>
        <v>0.79496489585963725</v>
      </c>
      <c r="G57" s="24">
        <f t="shared" si="25"/>
        <v>0.75055717891413165</v>
      </c>
      <c r="H57" s="24">
        <f t="shared" si="25"/>
        <v>0.70874143429096481</v>
      </c>
      <c r="I57" s="24">
        <f t="shared" si="25"/>
        <v>0.66925536760242199</v>
      </c>
      <c r="J57" s="24">
        <f t="shared" si="25"/>
        <v>0.63196918564912374</v>
      </c>
      <c r="K57" s="24">
        <f t="shared" si="25"/>
        <v>0.59666660957217577</v>
      </c>
      <c r="L57" s="24">
        <f t="shared" si="25"/>
        <v>0.56342456050252676</v>
      </c>
      <c r="M57" s="24">
        <f t="shared" si="25"/>
        <v>0.5320345236095626</v>
      </c>
      <c r="N57" s="24">
        <f t="shared" si="25"/>
        <v>0.50239331785605534</v>
      </c>
      <c r="O57" s="24">
        <f t="shared" si="25"/>
        <v>0.47432900914146753</v>
      </c>
      <c r="P57" s="24">
        <f t="shared" si="25"/>
        <v>0.44790274706465294</v>
      </c>
      <c r="Q57" s="24">
        <f t="shared" si="25"/>
        <v>0.42294876965500755</v>
      </c>
      <c r="R57" s="24">
        <f t="shared" si="25"/>
        <v>0.39938505161001664</v>
      </c>
      <c r="S57" s="24">
        <f t="shared" si="25"/>
        <v>0.37707491135535165</v>
      </c>
      <c r="T57" s="24">
        <f t="shared" si="25"/>
        <v>0.35606696067549731</v>
      </c>
      <c r="U57" s="24">
        <f t="shared" si="25"/>
        <v>0.33622942462275479</v>
      </c>
      <c r="V57" s="24">
        <f t="shared" si="25"/>
        <v>0.31749709596105269</v>
      </c>
      <c r="W57" s="24">
        <f t="shared" si="25"/>
        <v>0.29976131763688901</v>
      </c>
      <c r="X57" s="24">
        <f t="shared" si="25"/>
        <v>0.28306073431245427</v>
      </c>
      <c r="Y57" s="24">
        <f t="shared" si="25"/>
        <v>0.26729058953017398</v>
      </c>
      <c r="Z57" s="24">
        <f t="shared" si="25"/>
        <v>0.25239904582641548</v>
      </c>
      <c r="AA57" s="24">
        <f t="shared" si="25"/>
        <v>0.23829972465795707</v>
      </c>
      <c r="AB57" s="24">
        <f t="shared" si="25"/>
        <v>0.22502334717465258</v>
      </c>
      <c r="AC57" s="24">
        <f t="shared" si="25"/>
        <v>0.21248663567011578</v>
      </c>
      <c r="AD57" s="24">
        <f t="shared" si="25"/>
        <v>0.20064838118046815</v>
      </c>
      <c r="AE57" s="24">
        <f t="shared" si="25"/>
        <v>0.18943991579609307</v>
      </c>
      <c r="AF57" s="24">
        <f t="shared" si="25"/>
        <v>0.17888566175268469</v>
      </c>
    </row>
    <row r="58" spans="1:33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26">EDATE(C58,12)</f>
        <v>44378</v>
      </c>
      <c r="E58" s="26">
        <f t="shared" si="26"/>
        <v>44743</v>
      </c>
      <c r="F58" s="26">
        <f t="shared" si="26"/>
        <v>45108</v>
      </c>
      <c r="G58" s="26">
        <f t="shared" si="26"/>
        <v>45474</v>
      </c>
      <c r="H58" s="26">
        <f t="shared" si="26"/>
        <v>45839</v>
      </c>
      <c r="I58" s="26">
        <f t="shared" si="26"/>
        <v>46204</v>
      </c>
      <c r="J58" s="26">
        <f t="shared" si="26"/>
        <v>46569</v>
      </c>
      <c r="K58" s="26">
        <f t="shared" si="26"/>
        <v>46935</v>
      </c>
      <c r="L58" s="26">
        <f t="shared" si="26"/>
        <v>47300</v>
      </c>
      <c r="M58" s="26">
        <f t="shared" si="26"/>
        <v>47665</v>
      </c>
      <c r="N58" s="26">
        <f t="shared" si="26"/>
        <v>48030</v>
      </c>
      <c r="O58" s="26">
        <f t="shared" si="26"/>
        <v>48396</v>
      </c>
      <c r="P58" s="26">
        <f t="shared" si="26"/>
        <v>48761</v>
      </c>
      <c r="Q58" s="26">
        <f t="shared" si="26"/>
        <v>49126</v>
      </c>
      <c r="R58" s="26">
        <f t="shared" si="26"/>
        <v>49491</v>
      </c>
      <c r="S58" s="26">
        <f t="shared" si="26"/>
        <v>49857</v>
      </c>
      <c r="T58" s="26">
        <f t="shared" si="26"/>
        <v>50222</v>
      </c>
      <c r="U58" s="26">
        <f t="shared" si="26"/>
        <v>50587</v>
      </c>
      <c r="V58" s="26">
        <f t="shared" si="26"/>
        <v>50952</v>
      </c>
      <c r="W58" s="26">
        <f t="shared" si="26"/>
        <v>51318</v>
      </c>
      <c r="X58" s="26">
        <f t="shared" si="26"/>
        <v>51683</v>
      </c>
      <c r="Y58" s="26">
        <f t="shared" si="26"/>
        <v>52048</v>
      </c>
      <c r="Z58" s="26">
        <f t="shared" si="26"/>
        <v>52413</v>
      </c>
      <c r="AA58" s="26">
        <f t="shared" si="26"/>
        <v>52779</v>
      </c>
      <c r="AB58" s="26">
        <f t="shared" si="26"/>
        <v>53144</v>
      </c>
      <c r="AC58" s="26">
        <f t="shared" si="26"/>
        <v>53509</v>
      </c>
      <c r="AD58" s="26">
        <f t="shared" si="26"/>
        <v>53874</v>
      </c>
      <c r="AE58" s="26">
        <f t="shared" si="26"/>
        <v>54240</v>
      </c>
      <c r="AF58" s="26">
        <f t="shared" si="26"/>
        <v>54605</v>
      </c>
    </row>
    <row r="59" spans="1:33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3" x14ac:dyDescent="0.25">
      <c r="A60" s="82" t="s">
        <v>81</v>
      </c>
      <c r="B60" s="82">
        <v>0</v>
      </c>
      <c r="C60" s="83">
        <f>+'Market benefits'!I801</f>
        <v>1.171273565568536</v>
      </c>
      <c r="D60" s="83">
        <f>+'Market benefits'!J801</f>
        <v>-1.1177150574225707</v>
      </c>
      <c r="E60" s="83">
        <f>+'Market benefits'!K801</f>
        <v>-5.7135715348221456</v>
      </c>
      <c r="F60" s="83">
        <f>+'Market benefits'!L801</f>
        <v>3.8033507725898099</v>
      </c>
      <c r="G60" s="83">
        <f>+'Market benefits'!M801</f>
        <v>13.073948491803739</v>
      </c>
      <c r="H60" s="83">
        <f>+'Market benefits'!N801</f>
        <v>-6.1341180124044401</v>
      </c>
      <c r="I60" s="83">
        <f>+'Market benefits'!O801</f>
        <v>-37.913949527968043</v>
      </c>
      <c r="J60" s="83">
        <f>+'Market benefits'!P801</f>
        <v>-15.081720950783163</v>
      </c>
      <c r="K60" s="83">
        <f>+'Market benefits'!Q801</f>
        <v>185.70503228535156</v>
      </c>
      <c r="L60" s="83">
        <f>+'Market benefits'!R801</f>
        <v>138.35570229213718</v>
      </c>
      <c r="M60" s="83">
        <f>+'Market benefits'!S801</f>
        <v>128.8848068528151</v>
      </c>
      <c r="N60" s="83">
        <f>+'Market benefits'!T801</f>
        <v>120.34365695556194</v>
      </c>
      <c r="O60" s="83">
        <f>+'Market benefits'!U801</f>
        <v>143.54721879536524</v>
      </c>
      <c r="P60" s="83">
        <f>+'Market benefits'!V801</f>
        <v>160.57538725137636</v>
      </c>
      <c r="Q60" s="83">
        <f>+'Market benefits'!W801</f>
        <v>88.848742354705436</v>
      </c>
      <c r="R60" s="83">
        <f>+'Market benefits'!X801</f>
        <v>184.27385824970949</v>
      </c>
      <c r="S60" s="83">
        <f>+'Market benefits'!Y801</f>
        <v>146.7420928524254</v>
      </c>
      <c r="T60" s="83">
        <f>+'Market benefits'!Z801</f>
        <v>162.32849467189214</v>
      </c>
      <c r="U60" s="83">
        <f>+'Market benefits'!AA801</f>
        <v>168.6201330014209</v>
      </c>
      <c r="V60" s="83">
        <f>+'Market benefits'!AB801</f>
        <v>199.38901107777667</v>
      </c>
      <c r="W60" s="83">
        <f>+'Market benefits'!AC801</f>
        <v>227.25137740472115</v>
      </c>
      <c r="X60" s="83">
        <f>+'Market benefits'!AD801</f>
        <v>216.95510233752208</v>
      </c>
      <c r="Y60" s="83">
        <f>+'Market benefits'!AE801</f>
        <v>168.27106565163763</v>
      </c>
      <c r="Z60" s="83">
        <f>+'Market benefits'!AF801</f>
        <v>203.13355078163553</v>
      </c>
      <c r="AA60" s="83">
        <f>+'Market benefits'!AG801</f>
        <v>190.26127962021914</v>
      </c>
      <c r="AB60" s="83">
        <f>+'Market benefits'!AH801</f>
        <v>176.01246726785786</v>
      </c>
      <c r="AC60" s="83">
        <f>+'Market benefits'!AI801</f>
        <v>183.04245191594094</v>
      </c>
      <c r="AD60" s="83">
        <f>+'Market benefits'!AJ801</f>
        <v>176.60868423921349</v>
      </c>
      <c r="AE60" s="83">
        <f>+'Market benefits'!AK801</f>
        <v>216.87273554493268</v>
      </c>
      <c r="AF60" s="83">
        <f>+'Market benefits'!AL801</f>
        <v>262.86425064311896</v>
      </c>
    </row>
    <row r="61" spans="1:33" x14ac:dyDescent="0.25">
      <c r="A61" s="84" t="s">
        <v>82</v>
      </c>
      <c r="B61" s="131">
        <f t="shared" ref="B61:AF61" si="27">+B60/((1+$B$3)^(($H$10-$B$10)/(365)))</f>
        <v>0</v>
      </c>
      <c r="C61" s="130">
        <f t="shared" si="27"/>
        <v>0.8301301068081367</v>
      </c>
      <c r="D61" s="130">
        <f t="shared" si="27"/>
        <v>-0.79217097292628091</v>
      </c>
      <c r="E61" s="130">
        <f t="shared" si="27"/>
        <v>-4.0494448845138766</v>
      </c>
      <c r="F61" s="130">
        <f t="shared" si="27"/>
        <v>2.6955922816769511</v>
      </c>
      <c r="G61" s="130">
        <f t="shared" si="27"/>
        <v>9.2660490059271794</v>
      </c>
      <c r="H61" s="130">
        <f t="shared" si="27"/>
        <v>-4.3475035982215653</v>
      </c>
      <c r="I61" s="130">
        <f t="shared" si="27"/>
        <v>-26.871186968087322</v>
      </c>
      <c r="J61" s="130">
        <f t="shared" si="27"/>
        <v>-10.689040538234153</v>
      </c>
      <c r="K61" s="130">
        <f t="shared" si="27"/>
        <v>131.61685093697</v>
      </c>
      <c r="L61" s="130">
        <f t="shared" si="27"/>
        <v>98.058418884863045</v>
      </c>
      <c r="M61" s="130">
        <f t="shared" si="27"/>
        <v>91.346002867178157</v>
      </c>
      <c r="N61" s="130">
        <f t="shared" si="27"/>
        <v>85.292536038504821</v>
      </c>
      <c r="O61" s="130">
        <f t="shared" si="27"/>
        <v>101.73786173750611</v>
      </c>
      <c r="P61" s="130">
        <f t="shared" si="27"/>
        <v>113.80643027236759</v>
      </c>
      <c r="Q61" s="130">
        <f t="shared" si="27"/>
        <v>62.970785091422329</v>
      </c>
      <c r="R61" s="130">
        <f t="shared" si="27"/>
        <v>130.60251859822904</v>
      </c>
      <c r="S61" s="130">
        <f t="shared" si="27"/>
        <v>104.00220135908592</v>
      </c>
      <c r="T61" s="130">
        <f t="shared" si="27"/>
        <v>115.04893014005009</v>
      </c>
      <c r="U61" s="130">
        <f t="shared" si="27"/>
        <v>119.5080749137603</v>
      </c>
      <c r="V61" s="130">
        <f t="shared" si="27"/>
        <v>141.31525369312052</v>
      </c>
      <c r="W61" s="130">
        <f t="shared" si="27"/>
        <v>161.06246716641942</v>
      </c>
      <c r="X61" s="130">
        <f t="shared" si="27"/>
        <v>153.76507040743846</v>
      </c>
      <c r="Y61" s="130">
        <f t="shared" si="27"/>
        <v>119.26067641961076</v>
      </c>
      <c r="Z61" s="130">
        <f t="shared" si="27"/>
        <v>143.96916413359293</v>
      </c>
      <c r="AA61" s="130">
        <f t="shared" si="27"/>
        <v>134.84605220806844</v>
      </c>
      <c r="AB61" s="130">
        <f t="shared" si="27"/>
        <v>124.74732850451308</v>
      </c>
      <c r="AC61" s="130">
        <f t="shared" si="27"/>
        <v>129.72976990703896</v>
      </c>
      <c r="AD61" s="130">
        <f t="shared" si="27"/>
        <v>125.16989217594029</v>
      </c>
      <c r="AE61" s="130">
        <f t="shared" si="27"/>
        <v>153.70669364872072</v>
      </c>
      <c r="AF61" s="130">
        <f t="shared" si="27"/>
        <v>186.30278602462383</v>
      </c>
    </row>
    <row r="62" spans="1:33" x14ac:dyDescent="0.25">
      <c r="A62" s="78" t="s">
        <v>85</v>
      </c>
      <c r="B62" s="132">
        <f t="shared" ref="B62" si="28">+B61/B57</f>
        <v>0</v>
      </c>
      <c r="C62" s="79">
        <f>+C61/C57</f>
        <v>0.8792458622052286</v>
      </c>
      <c r="D62" s="79">
        <f t="shared" ref="D62:AF62" si="29">+D61/D57</f>
        <v>-0.88854423422468232</v>
      </c>
      <c r="E62" s="79">
        <f t="shared" si="29"/>
        <v>-4.810072039376295</v>
      </c>
      <c r="F62" s="79">
        <f t="shared" si="29"/>
        <v>3.3908318414010794</v>
      </c>
      <c r="G62" s="79">
        <f t="shared" si="29"/>
        <v>12.34556042663243</v>
      </c>
      <c r="H62" s="79">
        <f t="shared" si="29"/>
        <v>-6.1341180124044401</v>
      </c>
      <c r="I62" s="79">
        <f t="shared" si="29"/>
        <v>-40.150872550118159</v>
      </c>
      <c r="J62" s="79">
        <f t="shared" si="29"/>
        <v>-16.913863493605248</v>
      </c>
      <c r="K62" s="79">
        <f t="shared" si="29"/>
        <v>220.58692211944359</v>
      </c>
      <c r="L62" s="79">
        <f t="shared" si="29"/>
        <v>174.04001486446256</v>
      </c>
      <c r="M62" s="79">
        <f t="shared" si="29"/>
        <v>171.69187113543987</v>
      </c>
      <c r="N62" s="79">
        <f t="shared" si="29"/>
        <v>169.77243328491613</v>
      </c>
      <c r="O62" s="79">
        <f t="shared" si="29"/>
        <v>214.48796041728713</v>
      </c>
      <c r="P62" s="79">
        <f t="shared" si="29"/>
        <v>254.08736833654672</v>
      </c>
      <c r="Q62" s="79">
        <f t="shared" si="29"/>
        <v>148.88513600071843</v>
      </c>
      <c r="R62" s="79">
        <f t="shared" si="29"/>
        <v>327.00903068790149</v>
      </c>
      <c r="S62" s="79">
        <f t="shared" si="29"/>
        <v>275.81310298598805</v>
      </c>
      <c r="T62" s="79">
        <f t="shared" si="29"/>
        <v>323.11037767107035</v>
      </c>
      <c r="U62" s="79">
        <f t="shared" si="29"/>
        <v>355.4360985742008</v>
      </c>
      <c r="V62" s="79">
        <f t="shared" si="29"/>
        <v>445.09148427126286</v>
      </c>
      <c r="W62" s="79">
        <f t="shared" si="29"/>
        <v>537.30237255468637</v>
      </c>
      <c r="X62" s="79">
        <f t="shared" si="29"/>
        <v>543.22289094928351</v>
      </c>
      <c r="Y62" s="79">
        <f t="shared" si="29"/>
        <v>446.18359602273847</v>
      </c>
      <c r="Z62" s="79">
        <f t="shared" si="29"/>
        <v>570.40296512295868</v>
      </c>
      <c r="AA62" s="79">
        <f t="shared" si="29"/>
        <v>565.86742767587918</v>
      </c>
      <c r="AB62" s="79">
        <f t="shared" si="29"/>
        <v>554.37504628215333</v>
      </c>
      <c r="AC62" s="79">
        <f t="shared" si="29"/>
        <v>610.53143176704839</v>
      </c>
      <c r="AD62" s="79">
        <f t="shared" si="29"/>
        <v>623.82707221225655</v>
      </c>
      <c r="AE62" s="79">
        <f t="shared" si="29"/>
        <v>811.37437695108338</v>
      </c>
      <c r="AF62" s="79">
        <f t="shared" si="29"/>
        <v>1041.4629333579207</v>
      </c>
    </row>
    <row r="63" spans="1:33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100">
        <v>0</v>
      </c>
      <c r="J63" s="100">
        <v>0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3" x14ac:dyDescent="0.25">
      <c r="A64" s="76" t="s">
        <v>80</v>
      </c>
      <c r="B64" s="76">
        <f>+B63+B62</f>
        <v>0</v>
      </c>
      <c r="C64" s="77">
        <f t="shared" ref="C64:AF64" si="30">+C63+C62</f>
        <v>0.8792458622052286</v>
      </c>
      <c r="D64" s="77">
        <f t="shared" si="30"/>
        <v>-0.88854423422468232</v>
      </c>
      <c r="E64" s="77">
        <f t="shared" si="30"/>
        <v>-4.810072039376295</v>
      </c>
      <c r="F64" s="77">
        <f t="shared" si="30"/>
        <v>3.3908318414010794</v>
      </c>
      <c r="G64" s="77">
        <f t="shared" si="30"/>
        <v>12.34556042663243</v>
      </c>
      <c r="H64" s="77">
        <f t="shared" si="30"/>
        <v>-6.1341180124044401</v>
      </c>
      <c r="I64" s="77">
        <f t="shared" si="30"/>
        <v>-40.150872550118159</v>
      </c>
      <c r="J64" s="77">
        <f t="shared" si="30"/>
        <v>-16.913863493605248</v>
      </c>
      <c r="K64" s="77">
        <f t="shared" si="30"/>
        <v>236.46304477055651</v>
      </c>
      <c r="L64" s="77">
        <f t="shared" si="30"/>
        <v>190.00179399578548</v>
      </c>
      <c r="M64" s="77">
        <f t="shared" si="30"/>
        <v>187.74016331177489</v>
      </c>
      <c r="N64" s="77">
        <f t="shared" si="30"/>
        <v>185.90810363671338</v>
      </c>
      <c r="O64" s="77">
        <f t="shared" si="30"/>
        <v>230.71188272630121</v>
      </c>
      <c r="P64" s="77">
        <f t="shared" si="30"/>
        <v>270.40042512234982</v>
      </c>
      <c r="Q64" s="77">
        <f t="shared" si="30"/>
        <v>165.28821860807841</v>
      </c>
      <c r="R64" s="77">
        <f t="shared" si="30"/>
        <v>343.50303937503395</v>
      </c>
      <c r="S64" s="77">
        <f t="shared" si="30"/>
        <v>292.3989470136907</v>
      </c>
      <c r="T64" s="77">
        <f t="shared" si="30"/>
        <v>339.78897539274891</v>
      </c>
      <c r="U64" s="77">
        <f t="shared" si="30"/>
        <v>372.208377526795</v>
      </c>
      <c r="V64" s="77">
        <f t="shared" si="30"/>
        <v>461.95838126708185</v>
      </c>
      <c r="W64" s="77">
        <f t="shared" si="30"/>
        <v>554.26483377416241</v>
      </c>
      <c r="X64" s="77">
        <f t="shared" si="30"/>
        <v>560.28187203465325</v>
      </c>
      <c r="Y64" s="77">
        <f t="shared" si="30"/>
        <v>463.34006217266074</v>
      </c>
      <c r="Z64" s="77">
        <f t="shared" si="30"/>
        <v>587.65789118807902</v>
      </c>
      <c r="AA64" s="77">
        <f t="shared" si="30"/>
        <v>583.22179825534954</v>
      </c>
      <c r="AB64" s="77">
        <f t="shared" si="30"/>
        <v>571.82985582111735</v>
      </c>
      <c r="AC64" s="77">
        <f t="shared" si="30"/>
        <v>628.08768465510093</v>
      </c>
      <c r="AD64" s="77">
        <f t="shared" si="30"/>
        <v>641.48578288288843</v>
      </c>
      <c r="AE64" s="77">
        <f t="shared" si="30"/>
        <v>829.13656998212048</v>
      </c>
      <c r="AF64" s="77">
        <f t="shared" si="30"/>
        <v>1059.3296435729671</v>
      </c>
    </row>
    <row r="65" spans="1:33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104">
        <v>0</v>
      </c>
      <c r="J65" s="104">
        <v>0</v>
      </c>
      <c r="K65" s="87">
        <f>+'Project costs'!C8</f>
        <v>116.34654329591852</v>
      </c>
      <c r="L65" s="87">
        <f t="shared" ref="L65:M65" si="31">+K65</f>
        <v>116.34654329591852</v>
      </c>
      <c r="M65" s="87">
        <f t="shared" si="31"/>
        <v>116.34654329591852</v>
      </c>
      <c r="N65" s="87">
        <f>+M65</f>
        <v>116.34654329591852</v>
      </c>
      <c r="O65" s="87">
        <f t="shared" ref="O65:AF65" si="32">+N65</f>
        <v>116.34654329591852</v>
      </c>
      <c r="P65" s="87">
        <f t="shared" si="32"/>
        <v>116.34654329591852</v>
      </c>
      <c r="Q65" s="87">
        <f t="shared" si="32"/>
        <v>116.34654329591852</v>
      </c>
      <c r="R65" s="87">
        <f t="shared" si="32"/>
        <v>116.34654329591852</v>
      </c>
      <c r="S65" s="87">
        <f t="shared" si="32"/>
        <v>116.34654329591852</v>
      </c>
      <c r="T65" s="87">
        <f t="shared" si="32"/>
        <v>116.34654329591852</v>
      </c>
      <c r="U65" s="87">
        <f t="shared" si="32"/>
        <v>116.34654329591852</v>
      </c>
      <c r="V65" s="87">
        <f t="shared" si="32"/>
        <v>116.34654329591852</v>
      </c>
      <c r="W65" s="87">
        <f t="shared" si="32"/>
        <v>116.34654329591852</v>
      </c>
      <c r="X65" s="87">
        <f t="shared" si="32"/>
        <v>116.34654329591852</v>
      </c>
      <c r="Y65" s="87">
        <f t="shared" si="32"/>
        <v>116.34654329591852</v>
      </c>
      <c r="Z65" s="87">
        <f t="shared" si="32"/>
        <v>116.34654329591852</v>
      </c>
      <c r="AA65" s="87">
        <f t="shared" si="32"/>
        <v>116.34654329591852</v>
      </c>
      <c r="AB65" s="87">
        <f t="shared" si="32"/>
        <v>116.34654329591852</v>
      </c>
      <c r="AC65" s="87">
        <f t="shared" si="32"/>
        <v>116.34654329591852</v>
      </c>
      <c r="AD65" s="87">
        <f t="shared" si="32"/>
        <v>116.34654329591852</v>
      </c>
      <c r="AE65" s="87">
        <f t="shared" si="32"/>
        <v>116.34654329591852</v>
      </c>
      <c r="AF65" s="87">
        <f t="shared" si="32"/>
        <v>116.34654329591852</v>
      </c>
    </row>
    <row r="66" spans="1:33" x14ac:dyDescent="0.25">
      <c r="A66" t="s">
        <v>121</v>
      </c>
      <c r="B66" s="64">
        <f>ROUNDDOWN(XNPV($B$3,B64:AF64,$B$10:$AF$10),1)</f>
        <v>2821.4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35"/>
    </row>
    <row r="67" spans="1:33" x14ac:dyDescent="0.25">
      <c r="A67" t="s">
        <v>122</v>
      </c>
      <c r="B67" s="64">
        <f>+XNPV($B$3,B65:AF65,$B$10:$AF$10)</f>
        <v>892.75591964749606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35"/>
    </row>
    <row r="68" spans="1:33" ht="15.75" thickBot="1" x14ac:dyDescent="0.3">
      <c r="A68" s="1" t="s">
        <v>123</v>
      </c>
      <c r="B68" s="105">
        <f>+B66-B67</f>
        <v>1928.644080352504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35"/>
    </row>
    <row r="69" spans="1:33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5"/>
    </row>
    <row r="70" spans="1:33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2F540-E5E6-4349-A64A-F212E49536A0}">
  <dimension ref="A1:AG70"/>
  <sheetViews>
    <sheetView workbookViewId="0"/>
  </sheetViews>
  <sheetFormatPr defaultColWidth="0" defaultRowHeight="15" zeroHeight="1" x14ac:dyDescent="0.25"/>
  <cols>
    <col min="1" max="1" width="29.85546875" customWidth="1"/>
    <col min="2" max="4" width="9.140625" customWidth="1"/>
    <col min="5" max="33" width="9.140625" style="135" customWidth="1"/>
    <col min="34" max="16384" width="9.140625" hidden="1"/>
  </cols>
  <sheetData>
    <row r="1" spans="1:32" s="135" customFormat="1" ht="21" x14ac:dyDescent="0.35">
      <c r="A1" s="201" t="s">
        <v>72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2" s="135" customFormat="1" x14ac:dyDescent="0.25">
      <c r="A2" s="135" t="str">
        <f>+Overview!B16</f>
        <v>Option 11:  600 MW in 2028 and 600 MW in 2032</v>
      </c>
    </row>
    <row r="3" spans="1:32" s="135" customFormat="1" x14ac:dyDescent="0.25">
      <c r="A3" s="135" t="s">
        <v>76</v>
      </c>
      <c r="B3" s="168">
        <f>+Overview!C19</f>
        <v>5.8999999999999997E-2</v>
      </c>
    </row>
    <row r="4" spans="1:32" s="135" customFormat="1" x14ac:dyDescent="0.25">
      <c r="A4" s="135" t="s">
        <v>83</v>
      </c>
      <c r="B4" s="168"/>
    </row>
    <row r="5" spans="1:32" s="135" customFormat="1" ht="15.75" thickBot="1" x14ac:dyDescent="0.3"/>
    <row r="6" spans="1:32" customFormat="1" ht="15.75" thickTop="1" x14ac:dyDescent="0.25">
      <c r="A6" s="115" t="str">
        <f>+A2</f>
        <v>Option 11:  600 MW in 2028 and 600 MW in 2032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2" customFormat="1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2" customFormat="1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2" customFormat="1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2" customFormat="1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2" customFormat="1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2" customFormat="1" x14ac:dyDescent="0.25">
      <c r="A12" s="82" t="s">
        <v>81</v>
      </c>
      <c r="B12" s="82">
        <v>0</v>
      </c>
      <c r="C12" s="114">
        <f>+'Market benefits'!I822</f>
        <v>11.123200770810216</v>
      </c>
      <c r="D12" s="114">
        <f>+'Market benefits'!J822</f>
        <v>1.9160871736951861</v>
      </c>
      <c r="E12" s="114">
        <f>+'Market benefits'!K822</f>
        <v>2.1168248576820359</v>
      </c>
      <c r="F12" s="114">
        <f>+'Market benefits'!L822</f>
        <v>4.1689872310783089</v>
      </c>
      <c r="G12" s="114">
        <f>+'Market benefits'!M822</f>
        <v>0.58200742108265879</v>
      </c>
      <c r="H12" s="114">
        <f>+'Market benefits'!N822</f>
        <v>-18.908056989785646</v>
      </c>
      <c r="I12" s="114">
        <f>+'Market benefits'!O822</f>
        <v>-46.275961743581782</v>
      </c>
      <c r="J12" s="114">
        <f>+'Market benefits'!P822</f>
        <v>-18.869505393711261</v>
      </c>
      <c r="K12" s="114">
        <f>+'Market benefits'!Q822</f>
        <v>9.8427918542677855</v>
      </c>
      <c r="L12" s="114">
        <f>+'Market benefits'!R822</f>
        <v>108.17673189687197</v>
      </c>
      <c r="M12" s="114">
        <f>+'Market benefits'!S822</f>
        <v>48.238630917514577</v>
      </c>
      <c r="N12" s="114">
        <f>+'Market benefits'!T822</f>
        <v>93.701113632236158</v>
      </c>
      <c r="O12" s="114">
        <f>+'Market benefits'!U822</f>
        <v>101.34468650043048</v>
      </c>
      <c r="P12" s="114">
        <f>+'Market benefits'!V822</f>
        <v>158.82182308292826</v>
      </c>
      <c r="Q12" s="114">
        <f>+'Market benefits'!W822</f>
        <v>154.91166910743453</v>
      </c>
      <c r="R12" s="114">
        <f>+'Market benefits'!X822</f>
        <v>205.41234884287141</v>
      </c>
      <c r="S12" s="114">
        <f>+'Market benefits'!Y822</f>
        <v>196.72280377990009</v>
      </c>
      <c r="T12" s="114">
        <f>+'Market benefits'!Z822</f>
        <v>155.10574272444754</v>
      </c>
      <c r="U12" s="114">
        <f>+'Market benefits'!AA822</f>
        <v>143.79001845219835</v>
      </c>
      <c r="V12" s="114">
        <f>+'Market benefits'!AB822</f>
        <v>108.59193401578921</v>
      </c>
      <c r="W12" s="114">
        <f>+'Market benefits'!AC822</f>
        <v>125.23924517286231</v>
      </c>
      <c r="X12" s="114">
        <f>+'Market benefits'!AD822</f>
        <v>162.10308828827579</v>
      </c>
      <c r="Y12" s="114">
        <f>+'Market benefits'!AE822</f>
        <v>131.68985388208262</v>
      </c>
      <c r="Z12" s="114">
        <f>+'Market benefits'!AF822</f>
        <v>146.97454994922975</v>
      </c>
      <c r="AA12" s="114">
        <f>+'Market benefits'!AG822</f>
        <v>131.53848724399347</v>
      </c>
      <c r="AB12" s="114">
        <f>+'Market benefits'!AH822</f>
        <v>100.34201696497361</v>
      </c>
      <c r="AC12" s="114">
        <f>+'Market benefits'!AI822</f>
        <v>129.02808482722551</v>
      </c>
      <c r="AD12" s="114">
        <f>+'Market benefits'!AJ822</f>
        <v>68.123295754451107</v>
      </c>
      <c r="AE12" s="114">
        <f>+'Market benefits'!AK822</f>
        <v>83.752185089707083</v>
      </c>
      <c r="AF12" s="114">
        <f>+'Market benefits'!AL822</f>
        <v>115.92692847447361</v>
      </c>
    </row>
    <row r="13" spans="1:32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7.8834732682103983</v>
      </c>
      <c r="D13" s="130">
        <f t="shared" si="3"/>
        <v>1.3580103717112473</v>
      </c>
      <c r="E13" s="130">
        <f t="shared" si="3"/>
        <v>1.5002814857763336</v>
      </c>
      <c r="F13" s="130">
        <f t="shared" si="3"/>
        <v>2.9547339896951588</v>
      </c>
      <c r="G13" s="130">
        <f t="shared" si="3"/>
        <v>0.41249277438610915</v>
      </c>
      <c r="H13" s="130">
        <f t="shared" si="3"/>
        <v>-13.400923430595983</v>
      </c>
      <c r="I13" s="130">
        <f t="shared" si="3"/>
        <v>-32.797691499339969</v>
      </c>
      <c r="J13" s="130">
        <f t="shared" si="3"/>
        <v>-13.373600317100017</v>
      </c>
      <c r="K13" s="130">
        <f t="shared" si="3"/>
        <v>6.9759944162211758</v>
      </c>
      <c r="L13" s="130">
        <f t="shared" si="3"/>
        <v>76.669332121498201</v>
      </c>
      <c r="M13" s="130">
        <f t="shared" si="3"/>
        <v>34.18871646471176</v>
      </c>
      <c r="N13" s="130">
        <f t="shared" si="3"/>
        <v>66.40986167037174</v>
      </c>
      <c r="O13" s="130">
        <f t="shared" si="3"/>
        <v>71.827178468083289</v>
      </c>
      <c r="P13" s="130">
        <f t="shared" si="3"/>
        <v>112.56360668850044</v>
      </c>
      <c r="Q13" s="130">
        <f t="shared" si="3"/>
        <v>109.79231855161051</v>
      </c>
      <c r="R13" s="130">
        <f t="shared" si="3"/>
        <v>145.58424273997269</v>
      </c>
      <c r="S13" s="130">
        <f t="shared" si="3"/>
        <v>139.42560210870644</v>
      </c>
      <c r="T13" s="130">
        <f t="shared" si="3"/>
        <v>109.92986656529034</v>
      </c>
      <c r="U13" s="130">
        <f t="shared" si="3"/>
        <v>101.90994391453536</v>
      </c>
      <c r="V13" s="130">
        <f t="shared" si="3"/>
        <v>76.963603066780252</v>
      </c>
      <c r="W13" s="130">
        <f t="shared" si="3"/>
        <v>88.762242253332232</v>
      </c>
      <c r="X13" s="130">
        <f t="shared" si="3"/>
        <v>114.88917529642748</v>
      </c>
      <c r="Y13" s="130">
        <f t="shared" si="3"/>
        <v>93.334055921954814</v>
      </c>
      <c r="Z13" s="130">
        <f t="shared" si="3"/>
        <v>104.16695333528615</v>
      </c>
      <c r="AA13" s="130">
        <f t="shared" si="3"/>
        <v>93.22677611377172</v>
      </c>
      <c r="AB13" s="130">
        <f t="shared" si="3"/>
        <v>71.116545023403731</v>
      </c>
      <c r="AC13" s="130">
        <f t="shared" si="3"/>
        <v>91.447549904264093</v>
      </c>
      <c r="AD13" s="130">
        <f t="shared" si="3"/>
        <v>48.281802341637274</v>
      </c>
      <c r="AE13" s="130">
        <f t="shared" si="3"/>
        <v>59.358643785481362</v>
      </c>
      <c r="AF13" s="130">
        <f t="shared" si="3"/>
        <v>82.162217559944523</v>
      </c>
    </row>
    <row r="14" spans="1:32" customFormat="1" x14ac:dyDescent="0.25">
      <c r="A14" s="78" t="s">
        <v>85</v>
      </c>
      <c r="B14" s="132">
        <f t="shared" ref="B14" si="4">+B13/B9</f>
        <v>0</v>
      </c>
      <c r="C14" s="79">
        <f>+C13/C9</f>
        <v>8.3499094829017739</v>
      </c>
      <c r="D14" s="79">
        <f t="shared" ref="D14:AF14" si="5">+D13/D9</f>
        <v>1.52322204049458</v>
      </c>
      <c r="E14" s="79">
        <f t="shared" si="5"/>
        <v>1.7820867382401677</v>
      </c>
      <c r="F14" s="79">
        <f t="shared" si="5"/>
        <v>3.7168106479721343</v>
      </c>
      <c r="G14" s="79">
        <f t="shared" si="5"/>
        <v>0.54958207845387996</v>
      </c>
      <c r="H14" s="79">
        <f t="shared" si="5"/>
        <v>-18.908056989785649</v>
      </c>
      <c r="I14" s="79">
        <f t="shared" si="5"/>
        <v>-49.006243486453101</v>
      </c>
      <c r="J14" s="79">
        <f t="shared" si="5"/>
        <v>-21.161791778444698</v>
      </c>
      <c r="K14" s="79">
        <f t="shared" si="5"/>
        <v>11.691611872203023</v>
      </c>
      <c r="L14" s="79">
        <f t="shared" si="5"/>
        <v>136.07736952949952</v>
      </c>
      <c r="M14" s="79">
        <f t="shared" si="5"/>
        <v>64.260334522579583</v>
      </c>
      <c r="N14" s="79">
        <f t="shared" si="5"/>
        <v>132.186992362425</v>
      </c>
      <c r="O14" s="79">
        <f t="shared" si="5"/>
        <v>151.42902307006275</v>
      </c>
      <c r="P14" s="79">
        <f t="shared" si="5"/>
        <v>251.31260619897995</v>
      </c>
      <c r="Q14" s="79">
        <f t="shared" si="5"/>
        <v>259.58774780493229</v>
      </c>
      <c r="R14" s="79">
        <f t="shared" si="5"/>
        <v>364.52101087180853</v>
      </c>
      <c r="S14" s="79">
        <f t="shared" si="5"/>
        <v>369.75571142497239</v>
      </c>
      <c r="T14" s="79">
        <f t="shared" si="5"/>
        <v>308.73368974403456</v>
      </c>
      <c r="U14" s="79">
        <f t="shared" si="5"/>
        <v>303.09644680526412</v>
      </c>
      <c r="V14" s="79">
        <f t="shared" si="5"/>
        <v>242.4072662265275</v>
      </c>
      <c r="W14" s="79">
        <f t="shared" si="5"/>
        <v>296.10972807656566</v>
      </c>
      <c r="X14" s="79">
        <f t="shared" si="5"/>
        <v>405.88171148319009</v>
      </c>
      <c r="Y14" s="79">
        <f t="shared" si="5"/>
        <v>349.18571613767381</v>
      </c>
      <c r="Z14" s="79">
        <f t="shared" si="5"/>
        <v>412.70739750310219</v>
      </c>
      <c r="AA14" s="79">
        <f t="shared" si="5"/>
        <v>391.21646593416989</v>
      </c>
      <c r="AB14" s="79">
        <f t="shared" si="5"/>
        <v>316.04073940028275</v>
      </c>
      <c r="AC14" s="79">
        <f t="shared" si="5"/>
        <v>430.36847760268495</v>
      </c>
      <c r="AD14" s="79">
        <f t="shared" si="5"/>
        <v>240.62891540705439</v>
      </c>
      <c r="AE14" s="79">
        <f t="shared" si="5"/>
        <v>313.3375747979801</v>
      </c>
      <c r="AF14" s="79">
        <f t="shared" si="5"/>
        <v>459.30018512907139</v>
      </c>
    </row>
    <row r="15" spans="1:32" customFormat="1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2" customFormat="1" x14ac:dyDescent="0.25">
      <c r="A16" s="76" t="s">
        <v>80</v>
      </c>
      <c r="B16" s="76">
        <f>+B15+B14</f>
        <v>0</v>
      </c>
      <c r="C16" s="77">
        <f t="shared" ref="C16:AF16" si="6">+C15+C14</f>
        <v>8.3499094829017739</v>
      </c>
      <c r="D16" s="77">
        <f t="shared" si="6"/>
        <v>1.52322204049458</v>
      </c>
      <c r="E16" s="77">
        <f t="shared" si="6"/>
        <v>1.7820867382401677</v>
      </c>
      <c r="F16" s="77">
        <f t="shared" si="6"/>
        <v>3.7168106479721343</v>
      </c>
      <c r="G16" s="77">
        <f t="shared" si="6"/>
        <v>0.54958207845387996</v>
      </c>
      <c r="H16" s="77">
        <f t="shared" si="6"/>
        <v>-18.908056989785649</v>
      </c>
      <c r="I16" s="77">
        <f t="shared" si="6"/>
        <v>-49.006243486453101</v>
      </c>
      <c r="J16" s="77">
        <f t="shared" si="6"/>
        <v>-21.161791778444698</v>
      </c>
      <c r="K16" s="77">
        <f t="shared" si="6"/>
        <v>27.567734523315952</v>
      </c>
      <c r="L16" s="77">
        <f t="shared" si="6"/>
        <v>152.03914866082243</v>
      </c>
      <c r="M16" s="77">
        <f t="shared" si="6"/>
        <v>80.308626698914608</v>
      </c>
      <c r="N16" s="77">
        <f t="shared" si="6"/>
        <v>148.32266271422225</v>
      </c>
      <c r="O16" s="77">
        <f t="shared" si="6"/>
        <v>167.65294537907684</v>
      </c>
      <c r="P16" s="77">
        <f t="shared" si="6"/>
        <v>267.62566298478305</v>
      </c>
      <c r="Q16" s="77">
        <f t="shared" si="6"/>
        <v>275.99083041229227</v>
      </c>
      <c r="R16" s="77">
        <f t="shared" si="6"/>
        <v>381.01501955894099</v>
      </c>
      <c r="S16" s="77">
        <f t="shared" si="6"/>
        <v>386.34155545267504</v>
      </c>
      <c r="T16" s="77">
        <f t="shared" si="6"/>
        <v>325.41228746571312</v>
      </c>
      <c r="U16" s="77">
        <f t="shared" si="6"/>
        <v>319.86872575785833</v>
      </c>
      <c r="V16" s="77">
        <f t="shared" si="6"/>
        <v>259.27416322234649</v>
      </c>
      <c r="W16" s="77">
        <f t="shared" si="6"/>
        <v>313.0721892960417</v>
      </c>
      <c r="X16" s="77">
        <f t="shared" si="6"/>
        <v>422.94069256855977</v>
      </c>
      <c r="Y16" s="77">
        <f t="shared" si="6"/>
        <v>366.34218228759607</v>
      </c>
      <c r="Z16" s="77">
        <f t="shared" si="6"/>
        <v>429.96232356822253</v>
      </c>
      <c r="AA16" s="77">
        <f t="shared" si="6"/>
        <v>408.5708365136403</v>
      </c>
      <c r="AB16" s="77">
        <f t="shared" si="6"/>
        <v>333.4955489392467</v>
      </c>
      <c r="AC16" s="77">
        <f t="shared" si="6"/>
        <v>447.92473049073743</v>
      </c>
      <c r="AD16" s="77">
        <f t="shared" si="6"/>
        <v>258.28762607768624</v>
      </c>
      <c r="AE16" s="77">
        <f t="shared" si="6"/>
        <v>331.0997678290172</v>
      </c>
      <c r="AF16" s="77">
        <f t="shared" si="6"/>
        <v>477.16689534411768</v>
      </c>
    </row>
    <row r="17" spans="1:33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v>0</v>
      </c>
      <c r="K17" s="87">
        <f>+'Project costs'!C7</f>
        <v>91.225008170179208</v>
      </c>
      <c r="L17" s="87">
        <f>+K17</f>
        <v>91.225008170179208</v>
      </c>
      <c r="M17" s="87">
        <f>+L17</f>
        <v>91.225008170179208</v>
      </c>
      <c r="N17" s="87">
        <f>+M17</f>
        <v>91.225008170179208</v>
      </c>
      <c r="O17" s="87">
        <f>+'Project costs'!D7</f>
        <v>182.45001634035842</v>
      </c>
      <c r="P17" s="87">
        <f t="shared" ref="P17:AF17" si="7">+O17</f>
        <v>182.45001634035842</v>
      </c>
      <c r="Q17" s="87">
        <f t="shared" si="7"/>
        <v>182.45001634035842</v>
      </c>
      <c r="R17" s="87">
        <f t="shared" si="7"/>
        <v>182.45001634035842</v>
      </c>
      <c r="S17" s="87">
        <f t="shared" si="7"/>
        <v>182.45001634035842</v>
      </c>
      <c r="T17" s="87">
        <f t="shared" si="7"/>
        <v>182.45001634035842</v>
      </c>
      <c r="U17" s="87">
        <f t="shared" si="7"/>
        <v>182.45001634035842</v>
      </c>
      <c r="V17" s="87">
        <f t="shared" si="7"/>
        <v>182.45001634035842</v>
      </c>
      <c r="W17" s="87">
        <f t="shared" si="7"/>
        <v>182.45001634035842</v>
      </c>
      <c r="X17" s="87">
        <f t="shared" si="7"/>
        <v>182.45001634035842</v>
      </c>
      <c r="Y17" s="87">
        <f t="shared" si="7"/>
        <v>182.45001634035842</v>
      </c>
      <c r="Z17" s="87">
        <f t="shared" si="7"/>
        <v>182.45001634035842</v>
      </c>
      <c r="AA17" s="87">
        <f t="shared" si="7"/>
        <v>182.45001634035842</v>
      </c>
      <c r="AB17" s="87">
        <f t="shared" si="7"/>
        <v>182.45001634035842</v>
      </c>
      <c r="AC17" s="87">
        <f t="shared" si="7"/>
        <v>182.45001634035842</v>
      </c>
      <c r="AD17" s="87">
        <f t="shared" si="7"/>
        <v>182.45001634035842</v>
      </c>
      <c r="AE17" s="87">
        <f t="shared" si="7"/>
        <v>182.45001634035842</v>
      </c>
      <c r="AF17" s="87">
        <f t="shared" si="7"/>
        <v>182.45001634035842</v>
      </c>
      <c r="AG17"/>
    </row>
    <row r="18" spans="1:33" x14ac:dyDescent="0.25">
      <c r="A18" t="s">
        <v>121</v>
      </c>
      <c r="B18" s="101">
        <f>XNPV($B$3,B16:AF16,$B$10:$AF$10)</f>
        <v>1981.1005210236528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3" x14ac:dyDescent="0.25">
      <c r="A19" t="s">
        <v>122</v>
      </c>
      <c r="B19" s="64">
        <f>+XNPV($B$3,B17:AF17,$B$10:$AF$10)</f>
        <v>1199.7892693769254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3" ht="15.75" thickBot="1" x14ac:dyDescent="0.3">
      <c r="A20" s="1" t="s">
        <v>123</v>
      </c>
      <c r="B20" s="105">
        <f>+B18-B19</f>
        <v>781.31125164672744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3" ht="16.5" thickTop="1" thickBot="1" x14ac:dyDescent="0.3">
      <c r="A21" s="103"/>
      <c r="B21" s="103"/>
      <c r="C21" s="103"/>
      <c r="D21" s="103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3" ht="15.75" thickTop="1" x14ac:dyDescent="0.25">
      <c r="A22" s="115" t="str">
        <f>+A2</f>
        <v>Option 11:  600 MW in 2028 and 600 MW in 2032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/>
    </row>
    <row r="23" spans="1:33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/>
    </row>
    <row r="24" spans="1:33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  <c r="AG24"/>
    </row>
    <row r="25" spans="1:33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9">1/((1+$B$3)^((D26-$B$10)/365))</f>
        <v>0.89153802637356161</v>
      </c>
      <c r="E25" s="24">
        <f t="shared" si="9"/>
        <v>0.84186782471535571</v>
      </c>
      <c r="F25" s="24">
        <f t="shared" si="9"/>
        <v>0.79496489585963725</v>
      </c>
      <c r="G25" s="24">
        <f t="shared" si="9"/>
        <v>0.75055717891413165</v>
      </c>
      <c r="H25" s="24">
        <f t="shared" si="9"/>
        <v>0.70874143429096481</v>
      </c>
      <c r="I25" s="24">
        <f t="shared" si="9"/>
        <v>0.66925536760242199</v>
      </c>
      <c r="J25" s="24">
        <f t="shared" si="9"/>
        <v>0.63196918564912374</v>
      </c>
      <c r="K25" s="24">
        <f t="shared" si="9"/>
        <v>0.59666660957217577</v>
      </c>
      <c r="L25" s="24">
        <f t="shared" si="9"/>
        <v>0.56342456050252676</v>
      </c>
      <c r="M25" s="24">
        <f t="shared" si="9"/>
        <v>0.5320345236095626</v>
      </c>
      <c r="N25" s="24">
        <f t="shared" si="9"/>
        <v>0.50239331785605534</v>
      </c>
      <c r="O25" s="24">
        <f t="shared" si="9"/>
        <v>0.47432900914146753</v>
      </c>
      <c r="P25" s="24">
        <f t="shared" si="9"/>
        <v>0.44790274706465294</v>
      </c>
      <c r="Q25" s="24">
        <f t="shared" si="9"/>
        <v>0.42294876965500755</v>
      </c>
      <c r="R25" s="24">
        <f t="shared" si="9"/>
        <v>0.39938505161001664</v>
      </c>
      <c r="S25" s="24">
        <f t="shared" si="9"/>
        <v>0.37707491135535165</v>
      </c>
      <c r="T25" s="24">
        <f t="shared" si="9"/>
        <v>0.35606696067549731</v>
      </c>
      <c r="U25" s="24">
        <f t="shared" si="9"/>
        <v>0.33622942462275479</v>
      </c>
      <c r="V25" s="24">
        <f t="shared" si="9"/>
        <v>0.31749709596105269</v>
      </c>
      <c r="W25" s="24">
        <f t="shared" si="9"/>
        <v>0.29976131763688901</v>
      </c>
      <c r="X25" s="24">
        <f t="shared" si="9"/>
        <v>0.28306073431245427</v>
      </c>
      <c r="Y25" s="24">
        <f t="shared" si="9"/>
        <v>0.26729058953017398</v>
      </c>
      <c r="Z25" s="24">
        <f t="shared" si="9"/>
        <v>0.25239904582641548</v>
      </c>
      <c r="AA25" s="24">
        <f t="shared" si="9"/>
        <v>0.23829972465795707</v>
      </c>
      <c r="AB25" s="24">
        <f t="shared" si="9"/>
        <v>0.22502334717465258</v>
      </c>
      <c r="AC25" s="24">
        <f t="shared" si="9"/>
        <v>0.21248663567011578</v>
      </c>
      <c r="AD25" s="24">
        <f t="shared" si="9"/>
        <v>0.20064838118046815</v>
      </c>
      <c r="AE25" s="24">
        <f t="shared" si="9"/>
        <v>0.18943991579609307</v>
      </c>
      <c r="AF25" s="24">
        <f t="shared" si="9"/>
        <v>0.17888566175268469</v>
      </c>
      <c r="AG25"/>
    </row>
    <row r="26" spans="1:33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10">EDATE(C26,12)</f>
        <v>44378</v>
      </c>
      <c r="E26" s="26">
        <f t="shared" si="10"/>
        <v>44743</v>
      </c>
      <c r="F26" s="26">
        <f t="shared" si="10"/>
        <v>45108</v>
      </c>
      <c r="G26" s="26">
        <f t="shared" si="10"/>
        <v>45474</v>
      </c>
      <c r="H26" s="26">
        <f t="shared" si="10"/>
        <v>45839</v>
      </c>
      <c r="I26" s="26">
        <f t="shared" si="10"/>
        <v>46204</v>
      </c>
      <c r="J26" s="26">
        <f t="shared" si="10"/>
        <v>46569</v>
      </c>
      <c r="K26" s="26">
        <f t="shared" si="10"/>
        <v>46935</v>
      </c>
      <c r="L26" s="26">
        <f t="shared" si="10"/>
        <v>47300</v>
      </c>
      <c r="M26" s="26">
        <f t="shared" si="10"/>
        <v>47665</v>
      </c>
      <c r="N26" s="26">
        <f t="shared" si="10"/>
        <v>48030</v>
      </c>
      <c r="O26" s="26">
        <f t="shared" si="10"/>
        <v>48396</v>
      </c>
      <c r="P26" s="26">
        <f t="shared" si="10"/>
        <v>48761</v>
      </c>
      <c r="Q26" s="26">
        <f t="shared" si="10"/>
        <v>49126</v>
      </c>
      <c r="R26" s="26">
        <f t="shared" si="10"/>
        <v>49491</v>
      </c>
      <c r="S26" s="26">
        <f t="shared" si="10"/>
        <v>49857</v>
      </c>
      <c r="T26" s="26">
        <f t="shared" si="10"/>
        <v>50222</v>
      </c>
      <c r="U26" s="26">
        <f t="shared" si="10"/>
        <v>50587</v>
      </c>
      <c r="V26" s="26">
        <f t="shared" si="10"/>
        <v>50952</v>
      </c>
      <c r="W26" s="26">
        <f t="shared" si="10"/>
        <v>51318</v>
      </c>
      <c r="X26" s="26">
        <f t="shared" si="10"/>
        <v>51683</v>
      </c>
      <c r="Y26" s="26">
        <f t="shared" si="10"/>
        <v>52048</v>
      </c>
      <c r="Z26" s="26">
        <f t="shared" si="10"/>
        <v>52413</v>
      </c>
      <c r="AA26" s="26">
        <f t="shared" si="10"/>
        <v>52779</v>
      </c>
      <c r="AB26" s="26">
        <f t="shared" si="10"/>
        <v>53144</v>
      </c>
      <c r="AC26" s="26">
        <f t="shared" si="10"/>
        <v>53509</v>
      </c>
      <c r="AD26" s="26">
        <f t="shared" si="10"/>
        <v>53874</v>
      </c>
      <c r="AE26" s="26">
        <f t="shared" si="10"/>
        <v>54240</v>
      </c>
      <c r="AF26" s="26">
        <f t="shared" si="10"/>
        <v>54605</v>
      </c>
      <c r="AG26"/>
    </row>
    <row r="27" spans="1:33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  <c r="AG27"/>
    </row>
    <row r="28" spans="1:33" x14ac:dyDescent="0.25">
      <c r="A28" s="82" t="s">
        <v>81</v>
      </c>
      <c r="B28" s="82">
        <v>0</v>
      </c>
      <c r="C28" s="114">
        <f>+'Market benefits'!I843</f>
        <v>2.3732800062167647</v>
      </c>
      <c r="D28" s="114">
        <f>+'Market benefits'!J843</f>
        <v>5.6851634515711718</v>
      </c>
      <c r="E28" s="114">
        <f>+'Market benefits'!K843</f>
        <v>12.829936068159865</v>
      </c>
      <c r="F28" s="114">
        <f>+'Market benefits'!L843</f>
        <v>5.2806872188031271</v>
      </c>
      <c r="G28" s="114">
        <f>+'Market benefits'!M843</f>
        <v>-2.7847322792788387</v>
      </c>
      <c r="H28" s="114">
        <f>+'Market benefits'!N843</f>
        <v>-20.94337836975318</v>
      </c>
      <c r="I28" s="114">
        <f>+'Market benefits'!O843</f>
        <v>-18.13744028696669</v>
      </c>
      <c r="J28" s="114">
        <f>+'Market benefits'!P843</f>
        <v>-27.921551497099674</v>
      </c>
      <c r="K28" s="114">
        <f>+'Market benefits'!Q843</f>
        <v>52.033496381013528</v>
      </c>
      <c r="L28" s="114">
        <f>+'Market benefits'!R843</f>
        <v>91.595801038964467</v>
      </c>
      <c r="M28" s="114">
        <f>+'Market benefits'!S843</f>
        <v>60.363817825261613</v>
      </c>
      <c r="N28" s="114">
        <f>+'Market benefits'!T843</f>
        <v>112.27410211024737</v>
      </c>
      <c r="O28" s="114">
        <f>+'Market benefits'!U843</f>
        <v>139.45030635048252</v>
      </c>
      <c r="P28" s="114">
        <f>+'Market benefits'!V843</f>
        <v>165.80022754769669</v>
      </c>
      <c r="Q28" s="114">
        <f>+'Market benefits'!W843</f>
        <v>84.624042793250439</v>
      </c>
      <c r="R28" s="114">
        <f>+'Market benefits'!X843</f>
        <v>207.78406993146169</v>
      </c>
      <c r="S28" s="114">
        <f>+'Market benefits'!Y843</f>
        <v>176.97481098932425</v>
      </c>
      <c r="T28" s="114">
        <f>+'Market benefits'!Z843</f>
        <v>163.42416940243544</v>
      </c>
      <c r="U28" s="114">
        <f>+'Market benefits'!AA843</f>
        <v>181.62497965697059</v>
      </c>
      <c r="V28" s="114">
        <f>+'Market benefits'!AB843</f>
        <v>135.45517125478133</v>
      </c>
      <c r="W28" s="114">
        <f>+'Market benefits'!AC843</f>
        <v>130.71060411688725</v>
      </c>
      <c r="X28" s="114">
        <f>+'Market benefits'!AD843</f>
        <v>163.99822359840232</v>
      </c>
      <c r="Y28" s="114">
        <f>+'Market benefits'!AE843</f>
        <v>165.62802358471677</v>
      </c>
      <c r="Z28" s="114">
        <f>+'Market benefits'!AF843</f>
        <v>161.43718941607648</v>
      </c>
      <c r="AA28" s="114">
        <f>+'Market benefits'!AG843</f>
        <v>142.45989707244539</v>
      </c>
      <c r="AB28" s="114">
        <f>+'Market benefits'!AH843</f>
        <v>122.8169610247112</v>
      </c>
      <c r="AC28" s="114">
        <f>+'Market benefits'!AI843</f>
        <v>127.51155738772805</v>
      </c>
      <c r="AD28" s="114">
        <f>+'Market benefits'!AJ843</f>
        <v>90.786571752147609</v>
      </c>
      <c r="AE28" s="114">
        <f>+'Market benefits'!AK843</f>
        <v>92.289441705352687</v>
      </c>
      <c r="AF28" s="114">
        <f>+'Market benefits'!AL843</f>
        <v>118.18319423770134</v>
      </c>
      <c r="AG28"/>
    </row>
    <row r="29" spans="1:33" x14ac:dyDescent="0.25">
      <c r="A29" s="84" t="s">
        <v>82</v>
      </c>
      <c r="B29" s="131">
        <f t="shared" ref="B29:AF29" si="11">+B28/((1+$B$3)^(($H$10-$B$10)/(365)))</f>
        <v>0</v>
      </c>
      <c r="C29" s="130">
        <f t="shared" si="11"/>
        <v>1.6820418755801398</v>
      </c>
      <c r="D29" s="130">
        <f t="shared" si="11"/>
        <v>4.0293108988451243</v>
      </c>
      <c r="E29" s="130">
        <f t="shared" si="11"/>
        <v>9.0931072908090051</v>
      </c>
      <c r="F29" s="130">
        <f t="shared" si="11"/>
        <v>3.7426418334964944</v>
      </c>
      <c r="G29" s="130">
        <f t="shared" si="11"/>
        <v>-1.9736551497324319</v>
      </c>
      <c r="H29" s="130">
        <f t="shared" si="11"/>
        <v>-14.843440024677237</v>
      </c>
      <c r="I29" s="130">
        <f t="shared" si="11"/>
        <v>-12.8547554433515</v>
      </c>
      <c r="J29" s="130">
        <f t="shared" si="11"/>
        <v>-19.789160455683461</v>
      </c>
      <c r="K29" s="130">
        <f t="shared" si="11"/>
        <v>36.878294856253255</v>
      </c>
      <c r="L29" s="130">
        <f t="shared" si="11"/>
        <v>64.917739403385525</v>
      </c>
      <c r="M29" s="130">
        <f t="shared" si="11"/>
        <v>42.782338824754426</v>
      </c>
      <c r="N29" s="130">
        <f t="shared" si="11"/>
        <v>79.573308163346965</v>
      </c>
      <c r="O29" s="130">
        <f t="shared" si="11"/>
        <v>98.834210135155431</v>
      </c>
      <c r="P29" s="130">
        <f t="shared" si="11"/>
        <v>117.5094910779229</v>
      </c>
      <c r="Q29" s="130">
        <f t="shared" si="11"/>
        <v>59.976565464788301</v>
      </c>
      <c r="R29" s="130">
        <f t="shared" si="11"/>
        <v>147.26517974603829</v>
      </c>
      <c r="S29" s="130">
        <f t="shared" si="11"/>
        <v>125.42938137394609</v>
      </c>
      <c r="T29" s="130">
        <f t="shared" si="11"/>
        <v>115.82548022009171</v>
      </c>
      <c r="U29" s="130">
        <f t="shared" si="11"/>
        <v>128.72514858514864</v>
      </c>
      <c r="V29" s="130">
        <f t="shared" si="11"/>
        <v>96.002692357241997</v>
      </c>
      <c r="W29" s="130">
        <f t="shared" si="11"/>
        <v>92.640021038841169</v>
      </c>
      <c r="X29" s="130">
        <f t="shared" si="11"/>
        <v>116.23233621430202</v>
      </c>
      <c r="Y29" s="130">
        <f t="shared" si="11"/>
        <v>117.38744299420992</v>
      </c>
      <c r="Z29" s="130">
        <f t="shared" si="11"/>
        <v>114.41722517465222</v>
      </c>
      <c r="AA29" s="130">
        <f t="shared" si="11"/>
        <v>100.96723178006816</v>
      </c>
      <c r="AB29" s="130">
        <f t="shared" si="11"/>
        <v>87.045469111911345</v>
      </c>
      <c r="AC29" s="130">
        <f t="shared" si="11"/>
        <v>90.372724071653053</v>
      </c>
      <c r="AD29" s="130">
        <f t="shared" si="11"/>
        <v>64.344205077976696</v>
      </c>
      <c r="AE29" s="130">
        <f t="shared" si="11"/>
        <v>65.409351284164046</v>
      </c>
      <c r="AF29" s="130">
        <f t="shared" si="11"/>
        <v>83.761326593116138</v>
      </c>
      <c r="AG29"/>
    </row>
    <row r="30" spans="1:33" x14ac:dyDescent="0.25">
      <c r="A30" s="78" t="s">
        <v>85</v>
      </c>
      <c r="B30" s="132">
        <f t="shared" ref="B30" si="12">+B29/B25</f>
        <v>0</v>
      </c>
      <c r="C30" s="79">
        <f>+C29/C25</f>
        <v>1.7815621274672988</v>
      </c>
      <c r="D30" s="79">
        <f t="shared" ref="D30:AF30" si="13">+D29/D25</f>
        <v>4.5195053712232918</v>
      </c>
      <c r="E30" s="79">
        <f t="shared" si="13"/>
        <v>10.801110368938829</v>
      </c>
      <c r="F30" s="79">
        <f t="shared" si="13"/>
        <v>4.7079334609478316</v>
      </c>
      <c r="G30" s="79">
        <f t="shared" si="13"/>
        <v>-2.6295866659856841</v>
      </c>
      <c r="H30" s="79">
        <f t="shared" si="13"/>
        <v>-20.94337836975318</v>
      </c>
      <c r="I30" s="79">
        <f t="shared" si="13"/>
        <v>-19.207549263897722</v>
      </c>
      <c r="J30" s="79">
        <f t="shared" si="13"/>
        <v>-31.313489494518837</v>
      </c>
      <c r="K30" s="79">
        <f t="shared" si="13"/>
        <v>61.807203997381173</v>
      </c>
      <c r="L30" s="79">
        <f t="shared" si="13"/>
        <v>115.21993174291946</v>
      </c>
      <c r="M30" s="79">
        <f t="shared" si="13"/>
        <v>80.412711818961881</v>
      </c>
      <c r="N30" s="79">
        <f t="shared" si="13"/>
        <v>158.38846842733315</v>
      </c>
      <c r="O30" s="79">
        <f t="shared" si="13"/>
        <v>208.36636223039514</v>
      </c>
      <c r="P30" s="79">
        <f t="shared" si="13"/>
        <v>262.35492380438757</v>
      </c>
      <c r="Q30" s="79">
        <f t="shared" si="13"/>
        <v>141.80574520576147</v>
      </c>
      <c r="R30" s="79">
        <f t="shared" si="13"/>
        <v>368.72982389395179</v>
      </c>
      <c r="S30" s="79">
        <f t="shared" si="13"/>
        <v>332.63783295235646</v>
      </c>
      <c r="T30" s="79">
        <f t="shared" si="13"/>
        <v>325.2912879093256</v>
      </c>
      <c r="U30" s="79">
        <f t="shared" si="13"/>
        <v>382.8491475116333</v>
      </c>
      <c r="V30" s="79">
        <f t="shared" si="13"/>
        <v>302.37345027249836</v>
      </c>
      <c r="W30" s="79">
        <f t="shared" si="13"/>
        <v>309.04594952127593</v>
      </c>
      <c r="X30" s="79">
        <f t="shared" si="13"/>
        <v>410.62684478872268</v>
      </c>
      <c r="Y30" s="79">
        <f t="shared" si="13"/>
        <v>439.17536790407001</v>
      </c>
      <c r="Z30" s="79">
        <f t="shared" si="13"/>
        <v>453.31877067927326</v>
      </c>
      <c r="AA30" s="79">
        <f t="shared" si="13"/>
        <v>423.69848276153584</v>
      </c>
      <c r="AB30" s="79">
        <f t="shared" si="13"/>
        <v>386.82861225217988</v>
      </c>
      <c r="AC30" s="79">
        <f t="shared" si="13"/>
        <v>425.31015556176516</v>
      </c>
      <c r="AD30" s="79">
        <f t="shared" si="13"/>
        <v>320.68140644555666</v>
      </c>
      <c r="AE30" s="79">
        <f t="shared" si="13"/>
        <v>345.27755678781307</v>
      </c>
      <c r="AF30" s="79">
        <f t="shared" si="13"/>
        <v>468.23946521168881</v>
      </c>
      <c r="AG30"/>
    </row>
    <row r="31" spans="1:33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  <c r="AG31"/>
    </row>
    <row r="32" spans="1:33" x14ac:dyDescent="0.25">
      <c r="A32" s="76" t="s">
        <v>80</v>
      </c>
      <c r="B32" s="76">
        <f>+B31+B30</f>
        <v>0</v>
      </c>
      <c r="C32" s="77">
        <f t="shared" ref="C32:AF32" si="14">+C31+C30</f>
        <v>1.7815621274672988</v>
      </c>
      <c r="D32" s="77">
        <f t="shared" si="14"/>
        <v>4.5195053712232918</v>
      </c>
      <c r="E32" s="77">
        <f t="shared" si="14"/>
        <v>10.801110368938829</v>
      </c>
      <c r="F32" s="77">
        <f t="shared" si="14"/>
        <v>4.7079334609478316</v>
      </c>
      <c r="G32" s="77">
        <f t="shared" si="14"/>
        <v>-2.6295866659856841</v>
      </c>
      <c r="H32" s="77">
        <f t="shared" si="14"/>
        <v>-20.94337836975318</v>
      </c>
      <c r="I32" s="77">
        <f t="shared" si="14"/>
        <v>-19.207549263897722</v>
      </c>
      <c r="J32" s="77">
        <f t="shared" si="14"/>
        <v>-31.313489494518837</v>
      </c>
      <c r="K32" s="77">
        <f t="shared" si="14"/>
        <v>77.683326648494102</v>
      </c>
      <c r="L32" s="77">
        <f t="shared" si="14"/>
        <v>131.18171087424238</v>
      </c>
      <c r="M32" s="77">
        <f t="shared" si="14"/>
        <v>96.461003995296906</v>
      </c>
      <c r="N32" s="77">
        <f t="shared" si="14"/>
        <v>174.5241387791304</v>
      </c>
      <c r="O32" s="77">
        <f t="shared" si="14"/>
        <v>224.59028453940923</v>
      </c>
      <c r="P32" s="77">
        <f t="shared" si="14"/>
        <v>278.66798059019067</v>
      </c>
      <c r="Q32" s="77">
        <f t="shared" si="14"/>
        <v>158.20882781312145</v>
      </c>
      <c r="R32" s="77">
        <f t="shared" si="14"/>
        <v>385.22383258108425</v>
      </c>
      <c r="S32" s="77">
        <f t="shared" si="14"/>
        <v>349.22367698005911</v>
      </c>
      <c r="T32" s="77">
        <f t="shared" si="14"/>
        <v>341.96988563100416</v>
      </c>
      <c r="U32" s="77">
        <f t="shared" si="14"/>
        <v>399.62142646422751</v>
      </c>
      <c r="V32" s="77">
        <f t="shared" si="14"/>
        <v>319.24034726831735</v>
      </c>
      <c r="W32" s="77">
        <f t="shared" si="14"/>
        <v>326.00841074075197</v>
      </c>
      <c r="X32" s="77">
        <f t="shared" si="14"/>
        <v>427.68582587409236</v>
      </c>
      <c r="Y32" s="77">
        <f t="shared" si="14"/>
        <v>456.33183405399228</v>
      </c>
      <c r="Z32" s="77">
        <f t="shared" si="14"/>
        <v>470.5736967443936</v>
      </c>
      <c r="AA32" s="77">
        <f t="shared" si="14"/>
        <v>441.05285334100626</v>
      </c>
      <c r="AB32" s="77">
        <f t="shared" si="14"/>
        <v>404.28342179114384</v>
      </c>
      <c r="AC32" s="77">
        <f t="shared" si="14"/>
        <v>442.86640844981764</v>
      </c>
      <c r="AD32" s="77">
        <f t="shared" si="14"/>
        <v>338.34011711618854</v>
      </c>
      <c r="AE32" s="77">
        <f t="shared" si="14"/>
        <v>363.03974981885017</v>
      </c>
      <c r="AF32" s="77">
        <f t="shared" si="14"/>
        <v>486.10617542673509</v>
      </c>
      <c r="AG32"/>
    </row>
    <row r="33" spans="1:33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7">
        <f>+'Project costs'!C7</f>
        <v>91.225008170179208</v>
      </c>
      <c r="L33" s="87">
        <f>+K33</f>
        <v>91.225008170179208</v>
      </c>
      <c r="M33" s="87">
        <f>+L33</f>
        <v>91.225008170179208</v>
      </c>
      <c r="N33" s="87">
        <f>+M33</f>
        <v>91.225008170179208</v>
      </c>
      <c r="O33" s="87">
        <f>+'Project costs'!D7</f>
        <v>182.45001634035842</v>
      </c>
      <c r="P33" s="87">
        <f t="shared" ref="P33:AF33" si="15">+O33</f>
        <v>182.45001634035842</v>
      </c>
      <c r="Q33" s="87">
        <f t="shared" si="15"/>
        <v>182.45001634035842</v>
      </c>
      <c r="R33" s="87">
        <f t="shared" si="15"/>
        <v>182.45001634035842</v>
      </c>
      <c r="S33" s="87">
        <f t="shared" si="15"/>
        <v>182.45001634035842</v>
      </c>
      <c r="T33" s="87">
        <f t="shared" si="15"/>
        <v>182.45001634035842</v>
      </c>
      <c r="U33" s="87">
        <f t="shared" si="15"/>
        <v>182.45001634035842</v>
      </c>
      <c r="V33" s="87">
        <f t="shared" si="15"/>
        <v>182.45001634035842</v>
      </c>
      <c r="W33" s="87">
        <f t="shared" si="15"/>
        <v>182.45001634035842</v>
      </c>
      <c r="X33" s="87">
        <f t="shared" si="15"/>
        <v>182.45001634035842</v>
      </c>
      <c r="Y33" s="87">
        <f t="shared" si="15"/>
        <v>182.45001634035842</v>
      </c>
      <c r="Z33" s="87">
        <f t="shared" si="15"/>
        <v>182.45001634035842</v>
      </c>
      <c r="AA33" s="87">
        <f t="shared" si="15"/>
        <v>182.45001634035842</v>
      </c>
      <c r="AB33" s="87">
        <f t="shared" si="15"/>
        <v>182.45001634035842</v>
      </c>
      <c r="AC33" s="87">
        <f t="shared" si="15"/>
        <v>182.45001634035842</v>
      </c>
      <c r="AD33" s="87">
        <f t="shared" si="15"/>
        <v>182.45001634035842</v>
      </c>
      <c r="AE33" s="87">
        <f t="shared" si="15"/>
        <v>182.45001634035842</v>
      </c>
      <c r="AF33" s="87">
        <f t="shared" si="15"/>
        <v>182.45001634035842</v>
      </c>
      <c r="AG33"/>
    </row>
    <row r="34" spans="1:33" x14ac:dyDescent="0.25">
      <c r="A34" t="s">
        <v>121</v>
      </c>
      <c r="B34" s="101">
        <f>XNPV($B$3,B32:AF32,$B$10:$AF$10)</f>
        <v>2142.9607704433784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3" x14ac:dyDescent="0.25">
      <c r="A35" t="s">
        <v>122</v>
      </c>
      <c r="B35" s="64">
        <f>+XNPV($B$3,B33:AF33,$B$10:$AF$10)</f>
        <v>1199.7892693769254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3" ht="15.75" thickBot="1" x14ac:dyDescent="0.3">
      <c r="A36" s="1" t="s">
        <v>123</v>
      </c>
      <c r="B36" s="105">
        <f>+B34-B35</f>
        <v>943.17150106645295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3" ht="16.5" thickTop="1" thickBot="1" x14ac:dyDescent="0.3">
      <c r="A37" s="139"/>
      <c r="B37" s="139"/>
      <c r="C37" s="175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3" ht="15.75" thickTop="1" x14ac:dyDescent="0.25">
      <c r="A38" s="115" t="str">
        <f>+A2</f>
        <v>Option 11:  600 MW in 2028 and 600 MW in 2032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/>
    </row>
    <row r="39" spans="1:33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/>
    </row>
    <row r="40" spans="1:33" x14ac:dyDescent="0.25">
      <c r="A40" s="19" t="s">
        <v>73</v>
      </c>
      <c r="B40" s="1">
        <v>0</v>
      </c>
      <c r="C40" s="1">
        <f>+B40+1</f>
        <v>1</v>
      </c>
      <c r="D40" s="1">
        <f t="shared" ref="D40:AF40" si="16">+C40+1</f>
        <v>2</v>
      </c>
      <c r="E40" s="1">
        <f t="shared" si="16"/>
        <v>3</v>
      </c>
      <c r="F40" s="1">
        <f t="shared" si="16"/>
        <v>4</v>
      </c>
      <c r="G40" s="1">
        <f t="shared" si="16"/>
        <v>5</v>
      </c>
      <c r="H40" s="28">
        <f t="shared" si="16"/>
        <v>6</v>
      </c>
      <c r="I40" s="1">
        <f t="shared" si="16"/>
        <v>7</v>
      </c>
      <c r="J40" s="1">
        <f t="shared" si="16"/>
        <v>8</v>
      </c>
      <c r="K40" s="1">
        <f t="shared" si="16"/>
        <v>9</v>
      </c>
      <c r="L40" s="1">
        <f t="shared" si="16"/>
        <v>10</v>
      </c>
      <c r="M40" s="1">
        <f t="shared" si="16"/>
        <v>11</v>
      </c>
      <c r="N40" s="1">
        <f t="shared" si="16"/>
        <v>12</v>
      </c>
      <c r="O40" s="1">
        <f t="shared" si="16"/>
        <v>13</v>
      </c>
      <c r="P40" s="1">
        <f t="shared" si="16"/>
        <v>14</v>
      </c>
      <c r="Q40" s="1">
        <f t="shared" si="16"/>
        <v>15</v>
      </c>
      <c r="R40" s="1">
        <f t="shared" si="16"/>
        <v>16</v>
      </c>
      <c r="S40" s="1">
        <f t="shared" si="16"/>
        <v>17</v>
      </c>
      <c r="T40" s="1">
        <f t="shared" si="16"/>
        <v>18</v>
      </c>
      <c r="U40" s="1">
        <f t="shared" si="16"/>
        <v>19</v>
      </c>
      <c r="V40" s="1">
        <f t="shared" si="16"/>
        <v>20</v>
      </c>
      <c r="W40" s="1">
        <f t="shared" si="16"/>
        <v>21</v>
      </c>
      <c r="X40" s="1">
        <f t="shared" si="16"/>
        <v>22</v>
      </c>
      <c r="Y40" s="1">
        <f t="shared" si="16"/>
        <v>23</v>
      </c>
      <c r="Z40" s="1">
        <f t="shared" si="16"/>
        <v>24</v>
      </c>
      <c r="AA40" s="1">
        <f t="shared" si="16"/>
        <v>25</v>
      </c>
      <c r="AB40" s="1">
        <f t="shared" si="16"/>
        <v>26</v>
      </c>
      <c r="AC40" s="1">
        <f t="shared" si="16"/>
        <v>27</v>
      </c>
      <c r="AD40" s="1">
        <f t="shared" si="16"/>
        <v>28</v>
      </c>
      <c r="AE40" s="1">
        <f t="shared" si="16"/>
        <v>29</v>
      </c>
      <c r="AF40" s="1">
        <f t="shared" si="16"/>
        <v>30</v>
      </c>
      <c r="AG40"/>
    </row>
    <row r="41" spans="1:33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7">1/((1+$B$3)^((D42-$B$10)/365))</f>
        <v>0.89153802637356161</v>
      </c>
      <c r="E41" s="24">
        <f t="shared" si="17"/>
        <v>0.84186782471535571</v>
      </c>
      <c r="F41" s="24">
        <f t="shared" si="17"/>
        <v>0.79496489585963725</v>
      </c>
      <c r="G41" s="24">
        <f t="shared" si="17"/>
        <v>0.75055717891413165</v>
      </c>
      <c r="H41" s="24">
        <f t="shared" si="17"/>
        <v>0.70874143429096481</v>
      </c>
      <c r="I41" s="24">
        <f t="shared" si="17"/>
        <v>0.66925536760242199</v>
      </c>
      <c r="J41" s="24">
        <f t="shared" si="17"/>
        <v>0.63196918564912374</v>
      </c>
      <c r="K41" s="24">
        <f t="shared" si="17"/>
        <v>0.59666660957217577</v>
      </c>
      <c r="L41" s="24">
        <f t="shared" si="17"/>
        <v>0.56342456050252676</v>
      </c>
      <c r="M41" s="24">
        <f t="shared" si="17"/>
        <v>0.5320345236095626</v>
      </c>
      <c r="N41" s="24">
        <f t="shared" si="17"/>
        <v>0.50239331785605534</v>
      </c>
      <c r="O41" s="24">
        <f t="shared" si="17"/>
        <v>0.47432900914146753</v>
      </c>
      <c r="P41" s="24">
        <f t="shared" si="17"/>
        <v>0.44790274706465294</v>
      </c>
      <c r="Q41" s="24">
        <f t="shared" si="17"/>
        <v>0.42294876965500755</v>
      </c>
      <c r="R41" s="24">
        <f t="shared" si="17"/>
        <v>0.39938505161001664</v>
      </c>
      <c r="S41" s="24">
        <f t="shared" si="17"/>
        <v>0.37707491135535165</v>
      </c>
      <c r="T41" s="24">
        <f t="shared" si="17"/>
        <v>0.35606696067549731</v>
      </c>
      <c r="U41" s="24">
        <f t="shared" si="17"/>
        <v>0.33622942462275479</v>
      </c>
      <c r="V41" s="24">
        <f t="shared" si="17"/>
        <v>0.31749709596105269</v>
      </c>
      <c r="W41" s="24">
        <f t="shared" si="17"/>
        <v>0.29976131763688901</v>
      </c>
      <c r="X41" s="24">
        <f t="shared" si="17"/>
        <v>0.28306073431245427</v>
      </c>
      <c r="Y41" s="24">
        <f t="shared" si="17"/>
        <v>0.26729058953017398</v>
      </c>
      <c r="Z41" s="24">
        <f t="shared" si="17"/>
        <v>0.25239904582641548</v>
      </c>
      <c r="AA41" s="24">
        <f t="shared" si="17"/>
        <v>0.23829972465795707</v>
      </c>
      <c r="AB41" s="24">
        <f t="shared" si="17"/>
        <v>0.22502334717465258</v>
      </c>
      <c r="AC41" s="24">
        <f t="shared" si="17"/>
        <v>0.21248663567011578</v>
      </c>
      <c r="AD41" s="24">
        <f t="shared" si="17"/>
        <v>0.20064838118046815</v>
      </c>
      <c r="AE41" s="24">
        <f t="shared" si="17"/>
        <v>0.18943991579609307</v>
      </c>
      <c r="AF41" s="24">
        <f t="shared" si="17"/>
        <v>0.17888566175268469</v>
      </c>
      <c r="AG41"/>
    </row>
    <row r="42" spans="1:33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18">EDATE(C42,12)</f>
        <v>44378</v>
      </c>
      <c r="E42" s="26">
        <f t="shared" si="18"/>
        <v>44743</v>
      </c>
      <c r="F42" s="26">
        <f t="shared" si="18"/>
        <v>45108</v>
      </c>
      <c r="G42" s="26">
        <f t="shared" si="18"/>
        <v>45474</v>
      </c>
      <c r="H42" s="26">
        <f t="shared" si="18"/>
        <v>45839</v>
      </c>
      <c r="I42" s="26">
        <f t="shared" si="18"/>
        <v>46204</v>
      </c>
      <c r="J42" s="26">
        <f t="shared" si="18"/>
        <v>46569</v>
      </c>
      <c r="K42" s="26">
        <f t="shared" si="18"/>
        <v>46935</v>
      </c>
      <c r="L42" s="26">
        <f t="shared" si="18"/>
        <v>47300</v>
      </c>
      <c r="M42" s="26">
        <f t="shared" si="18"/>
        <v>47665</v>
      </c>
      <c r="N42" s="26">
        <f t="shared" si="18"/>
        <v>48030</v>
      </c>
      <c r="O42" s="26">
        <f t="shared" si="18"/>
        <v>48396</v>
      </c>
      <c r="P42" s="26">
        <f t="shared" si="18"/>
        <v>48761</v>
      </c>
      <c r="Q42" s="26">
        <f t="shared" si="18"/>
        <v>49126</v>
      </c>
      <c r="R42" s="26">
        <f t="shared" si="18"/>
        <v>49491</v>
      </c>
      <c r="S42" s="26">
        <f t="shared" si="18"/>
        <v>49857</v>
      </c>
      <c r="T42" s="26">
        <f t="shared" si="18"/>
        <v>50222</v>
      </c>
      <c r="U42" s="26">
        <f t="shared" si="18"/>
        <v>50587</v>
      </c>
      <c r="V42" s="26">
        <f t="shared" si="18"/>
        <v>50952</v>
      </c>
      <c r="W42" s="26">
        <f t="shared" si="18"/>
        <v>51318</v>
      </c>
      <c r="X42" s="26">
        <f t="shared" si="18"/>
        <v>51683</v>
      </c>
      <c r="Y42" s="26">
        <f t="shared" si="18"/>
        <v>52048</v>
      </c>
      <c r="Z42" s="26">
        <f t="shared" si="18"/>
        <v>52413</v>
      </c>
      <c r="AA42" s="26">
        <f t="shared" si="18"/>
        <v>52779</v>
      </c>
      <c r="AB42" s="26">
        <f t="shared" si="18"/>
        <v>53144</v>
      </c>
      <c r="AC42" s="26">
        <f t="shared" si="18"/>
        <v>53509</v>
      </c>
      <c r="AD42" s="26">
        <f t="shared" si="18"/>
        <v>53874</v>
      </c>
      <c r="AE42" s="26">
        <f t="shared" si="18"/>
        <v>54240</v>
      </c>
      <c r="AF42" s="26">
        <f t="shared" si="18"/>
        <v>54605</v>
      </c>
      <c r="AG42"/>
    </row>
    <row r="43" spans="1:33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  <c r="AG43"/>
    </row>
    <row r="44" spans="1:33" x14ac:dyDescent="0.25">
      <c r="A44" s="82" t="s">
        <v>81</v>
      </c>
      <c r="B44" s="82">
        <v>0</v>
      </c>
      <c r="C44" s="114">
        <f>+'Market benefits'!I863</f>
        <v>-0.15912941470241193</v>
      </c>
      <c r="D44" s="114">
        <f>+'Market benefits'!J863</f>
        <v>2.4420979970121413</v>
      </c>
      <c r="E44" s="114">
        <f>+'Market benefits'!K863</f>
        <v>3.4960591056759944</v>
      </c>
      <c r="F44" s="114">
        <f>+'Market benefits'!L863</f>
        <v>6.4111489645660997</v>
      </c>
      <c r="G44" s="114">
        <f>+'Market benefits'!M863</f>
        <v>7.1668269226684744</v>
      </c>
      <c r="H44" s="114">
        <f>+'Market benefits'!N863</f>
        <v>-4.1236998568988987</v>
      </c>
      <c r="I44" s="114">
        <f>+'Market benefits'!O863</f>
        <v>-10.774985164709582</v>
      </c>
      <c r="J44" s="114">
        <f>+'Market benefits'!P863</f>
        <v>-35.259245940961989</v>
      </c>
      <c r="K44" s="114">
        <f>+'Market benefits'!Q863</f>
        <v>143.83157747025692</v>
      </c>
      <c r="L44" s="114">
        <f>+'Market benefits'!R863</f>
        <v>122.51655305949332</v>
      </c>
      <c r="M44" s="114">
        <f>+'Market benefits'!S863</f>
        <v>153.56237825208675</v>
      </c>
      <c r="N44" s="114">
        <f>+'Market benefits'!T863</f>
        <v>84.948114601266099</v>
      </c>
      <c r="O44" s="114">
        <f>+'Market benefits'!U863</f>
        <v>198.56665367933516</v>
      </c>
      <c r="P44" s="114">
        <f>+'Market benefits'!V863</f>
        <v>233.78358148499308</v>
      </c>
      <c r="Q44" s="114">
        <f>+'Market benefits'!W863</f>
        <v>108.81163486897054</v>
      </c>
      <c r="R44" s="114">
        <f>+'Market benefits'!X863</f>
        <v>202.72398796794113</v>
      </c>
      <c r="S44" s="114">
        <f>+'Market benefits'!Y863</f>
        <v>164.71327354826144</v>
      </c>
      <c r="T44" s="114">
        <f>+'Market benefits'!Z863</f>
        <v>185.38480800595585</v>
      </c>
      <c r="U44" s="114">
        <f>+'Market benefits'!AA863</f>
        <v>199.77532613469651</v>
      </c>
      <c r="V44" s="114">
        <f>+'Market benefits'!AB863</f>
        <v>144.6391600222756</v>
      </c>
      <c r="W44" s="114">
        <f>+'Market benefits'!AC863</f>
        <v>118.64748113333327</v>
      </c>
      <c r="X44" s="114">
        <f>+'Market benefits'!AD863</f>
        <v>166.2917082238931</v>
      </c>
      <c r="Y44" s="114">
        <f>+'Market benefits'!AE863</f>
        <v>157.46501442414737</v>
      </c>
      <c r="Z44" s="114">
        <f>+'Market benefits'!AF863</f>
        <v>170.06427184956644</v>
      </c>
      <c r="AA44" s="114">
        <f>+'Market benefits'!AG863</f>
        <v>139.66090199546588</v>
      </c>
      <c r="AB44" s="114">
        <f>+'Market benefits'!AH863</f>
        <v>109.51316016027937</v>
      </c>
      <c r="AC44" s="114">
        <f>+'Market benefits'!AI863</f>
        <v>127.99571777165433</v>
      </c>
      <c r="AD44" s="114">
        <f>+'Market benefits'!AJ863</f>
        <v>93.048339353461799</v>
      </c>
      <c r="AE44" s="114">
        <f>+'Market benefits'!AK863</f>
        <v>91.341707836464764</v>
      </c>
      <c r="AF44" s="114">
        <f>+'Market benefits'!AL863</f>
        <v>117.35683639045179</v>
      </c>
      <c r="AG44"/>
    </row>
    <row r="45" spans="1:33" x14ac:dyDescent="0.25">
      <c r="A45" s="84" t="s">
        <v>82</v>
      </c>
      <c r="B45" s="131">
        <f t="shared" ref="B45:AF45" si="19">+B44/((1+$B$3)^(($H$10-$B$10)/(365)))</f>
        <v>0</v>
      </c>
      <c r="C45" s="130">
        <f t="shared" si="19"/>
        <v>-0.11278160961406918</v>
      </c>
      <c r="D45" s="130">
        <f t="shared" si="19"/>
        <v>1.7308160370814774</v>
      </c>
      <c r="E45" s="130">
        <f t="shared" si="19"/>
        <v>2.4778019449227919</v>
      </c>
      <c r="F45" s="130">
        <f t="shared" si="19"/>
        <v>4.5438469125996122</v>
      </c>
      <c r="G45" s="130">
        <f t="shared" si="19"/>
        <v>5.0794271924871568</v>
      </c>
      <c r="H45" s="130">
        <f t="shared" si="19"/>
        <v>-2.9226369511639718</v>
      </c>
      <c r="I45" s="130">
        <f t="shared" si="19"/>
        <v>-7.6366784401001375</v>
      </c>
      <c r="J45" s="130">
        <f t="shared" si="19"/>
        <v>-24.98968854021528</v>
      </c>
      <c r="K45" s="130">
        <f t="shared" si="19"/>
        <v>101.93939851260191</v>
      </c>
      <c r="L45" s="130">
        <f t="shared" si="19"/>
        <v>86.832557539770391</v>
      </c>
      <c r="M45" s="130">
        <f t="shared" si="19"/>
        <v>108.83602021551563</v>
      </c>
      <c r="N45" s="130">
        <f t="shared" si="19"/>
        <v>60.206248582814588</v>
      </c>
      <c r="O45" s="130">
        <f t="shared" si="19"/>
        <v>140.73241493104931</v>
      </c>
      <c r="P45" s="130">
        <f t="shared" si="19"/>
        <v>165.69211085535264</v>
      </c>
      <c r="Q45" s="130">
        <f t="shared" si="19"/>
        <v>77.119314164578952</v>
      </c>
      <c r="R45" s="130">
        <f t="shared" si="19"/>
        <v>143.6788899975829</v>
      </c>
      <c r="S45" s="130">
        <f t="shared" si="19"/>
        <v>116.73912174135485</v>
      </c>
      <c r="T45" s="130">
        <f t="shared" si="19"/>
        <v>131.3898947218963</v>
      </c>
      <c r="U45" s="130">
        <f t="shared" si="19"/>
        <v>141.58905118065007</v>
      </c>
      <c r="V45" s="130">
        <f t="shared" si="19"/>
        <v>102.511765728828</v>
      </c>
      <c r="W45" s="130">
        <f t="shared" si="19"/>
        <v>84.090385953448816</v>
      </c>
      <c r="X45" s="130">
        <f t="shared" si="19"/>
        <v>117.85782379729663</v>
      </c>
      <c r="Y45" s="130">
        <f t="shared" si="19"/>
        <v>111.60198017361768</v>
      </c>
      <c r="Z45" s="130">
        <f t="shared" si="19"/>
        <v>120.53159595231027</v>
      </c>
      <c r="AA45" s="130">
        <f t="shared" si="19"/>
        <v>98.983467994636356</v>
      </c>
      <c r="AB45" s="130">
        <f t="shared" si="19"/>
        <v>77.616514205732557</v>
      </c>
      <c r="AC45" s="130">
        <f t="shared" si="19"/>
        <v>90.715868596583832</v>
      </c>
      <c r="AD45" s="130">
        <f t="shared" si="19"/>
        <v>65.947213491764941</v>
      </c>
      <c r="AE45" s="130">
        <f t="shared" si="19"/>
        <v>64.737653022602302</v>
      </c>
      <c r="AF45" s="130">
        <f t="shared" si="19"/>
        <v>83.175652547218903</v>
      </c>
      <c r="AG45"/>
    </row>
    <row r="46" spans="1:33" x14ac:dyDescent="0.25">
      <c r="A46" s="78" t="s">
        <v>85</v>
      </c>
      <c r="B46" s="132">
        <f t="shared" ref="B46" si="20">+B45/B41</f>
        <v>0</v>
      </c>
      <c r="C46" s="79">
        <f>+C45/C41</f>
        <v>-0.11945448402937479</v>
      </c>
      <c r="D46" s="79">
        <f t="shared" ref="D46:AF46" si="21">+D45/D41</f>
        <v>1.9413821798737854</v>
      </c>
      <c r="E46" s="79">
        <f t="shared" si="21"/>
        <v>2.9432196743717611</v>
      </c>
      <c r="F46" s="79">
        <f t="shared" si="21"/>
        <v>5.7157830946561639</v>
      </c>
      <c r="G46" s="79">
        <f t="shared" si="21"/>
        <v>6.767541947751158</v>
      </c>
      <c r="H46" s="79">
        <f t="shared" si="21"/>
        <v>-4.1236998568988987</v>
      </c>
      <c r="I46" s="79">
        <f t="shared" si="21"/>
        <v>-11.410709289427446</v>
      </c>
      <c r="J46" s="79">
        <f t="shared" si="21"/>
        <v>-39.542574397115985</v>
      </c>
      <c r="K46" s="79">
        <f t="shared" si="21"/>
        <v>170.84817028004113</v>
      </c>
      <c r="L46" s="79">
        <f t="shared" si="21"/>
        <v>154.11567692811107</v>
      </c>
      <c r="M46" s="79">
        <f t="shared" si="21"/>
        <v>204.56571027970685</v>
      </c>
      <c r="N46" s="79">
        <f t="shared" si="21"/>
        <v>119.83887214054219</v>
      </c>
      <c r="O46" s="79">
        <f t="shared" si="21"/>
        <v>296.69788737099185</v>
      </c>
      <c r="P46" s="79">
        <f t="shared" si="21"/>
        <v>369.92876677185382</v>
      </c>
      <c r="Q46" s="79">
        <f t="shared" si="21"/>
        <v>182.33724672490223</v>
      </c>
      <c r="R46" s="79">
        <f t="shared" si="21"/>
        <v>359.75029465519287</v>
      </c>
      <c r="S46" s="79">
        <f t="shared" si="21"/>
        <v>309.59132582369307</v>
      </c>
      <c r="T46" s="79">
        <f t="shared" si="21"/>
        <v>369.00333148752566</v>
      </c>
      <c r="U46" s="79">
        <f t="shared" si="21"/>
        <v>421.10844801733583</v>
      </c>
      <c r="V46" s="79">
        <f t="shared" si="21"/>
        <v>322.87465628159038</v>
      </c>
      <c r="W46" s="79">
        <f t="shared" si="21"/>
        <v>280.52447399270619</v>
      </c>
      <c r="X46" s="79">
        <f t="shared" si="21"/>
        <v>416.36938476673436</v>
      </c>
      <c r="Y46" s="79">
        <f t="shared" si="21"/>
        <v>417.53052499822149</v>
      </c>
      <c r="Z46" s="79">
        <f t="shared" si="21"/>
        <v>477.5437861013329</v>
      </c>
      <c r="AA46" s="79">
        <f t="shared" si="21"/>
        <v>415.3738244419377</v>
      </c>
      <c r="AB46" s="79">
        <f t="shared" si="21"/>
        <v>344.92649398504528</v>
      </c>
      <c r="AC46" s="79">
        <f t="shared" si="21"/>
        <v>426.92505488872098</v>
      </c>
      <c r="AD46" s="79">
        <f t="shared" si="21"/>
        <v>328.67054846782128</v>
      </c>
      <c r="AE46" s="79">
        <f t="shared" si="21"/>
        <v>341.73185070607713</v>
      </c>
      <c r="AF46" s="79">
        <f t="shared" si="21"/>
        <v>464.96545185500656</v>
      </c>
      <c r="AG46"/>
    </row>
    <row r="47" spans="1:33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  <c r="AG47"/>
    </row>
    <row r="48" spans="1:33" x14ac:dyDescent="0.25">
      <c r="A48" s="76" t="s">
        <v>80</v>
      </c>
      <c r="B48" s="76">
        <f>+B47+B46</f>
        <v>0</v>
      </c>
      <c r="C48" s="77">
        <f t="shared" ref="C48:AF48" si="22">+C47+C46</f>
        <v>-0.11945448402937479</v>
      </c>
      <c r="D48" s="77">
        <f t="shared" si="22"/>
        <v>1.9413821798737854</v>
      </c>
      <c r="E48" s="77">
        <f t="shared" si="22"/>
        <v>2.9432196743717611</v>
      </c>
      <c r="F48" s="77">
        <f t="shared" si="22"/>
        <v>5.7157830946561639</v>
      </c>
      <c r="G48" s="77">
        <f t="shared" si="22"/>
        <v>6.767541947751158</v>
      </c>
      <c r="H48" s="77">
        <f t="shared" si="22"/>
        <v>-4.1236998568988987</v>
      </c>
      <c r="I48" s="77">
        <f t="shared" si="22"/>
        <v>-11.410709289427446</v>
      </c>
      <c r="J48" s="77">
        <f t="shared" si="22"/>
        <v>-39.542574397115985</v>
      </c>
      <c r="K48" s="77">
        <f t="shared" si="22"/>
        <v>186.72429293115405</v>
      </c>
      <c r="L48" s="77">
        <f t="shared" si="22"/>
        <v>170.07745605943398</v>
      </c>
      <c r="M48" s="77">
        <f t="shared" si="22"/>
        <v>220.61400245604187</v>
      </c>
      <c r="N48" s="77">
        <f t="shared" si="22"/>
        <v>135.97454249233942</v>
      </c>
      <c r="O48" s="77">
        <f t="shared" si="22"/>
        <v>312.92180968000594</v>
      </c>
      <c r="P48" s="77">
        <f t="shared" si="22"/>
        <v>386.24182355765691</v>
      </c>
      <c r="Q48" s="77">
        <f t="shared" si="22"/>
        <v>198.74032933226221</v>
      </c>
      <c r="R48" s="77">
        <f t="shared" si="22"/>
        <v>376.24430334232534</v>
      </c>
      <c r="S48" s="77">
        <f t="shared" si="22"/>
        <v>326.17716985139572</v>
      </c>
      <c r="T48" s="77">
        <f t="shared" si="22"/>
        <v>385.68192920920421</v>
      </c>
      <c r="U48" s="77">
        <f t="shared" si="22"/>
        <v>437.88072696993004</v>
      </c>
      <c r="V48" s="77">
        <f t="shared" si="22"/>
        <v>339.74155327740937</v>
      </c>
      <c r="W48" s="77">
        <f t="shared" si="22"/>
        <v>297.48693521218223</v>
      </c>
      <c r="X48" s="77">
        <f t="shared" si="22"/>
        <v>433.42836585210404</v>
      </c>
      <c r="Y48" s="77">
        <f t="shared" si="22"/>
        <v>434.68699114814376</v>
      </c>
      <c r="Z48" s="77">
        <f t="shared" si="22"/>
        <v>494.79871216645324</v>
      </c>
      <c r="AA48" s="77">
        <f t="shared" si="22"/>
        <v>432.72819502140811</v>
      </c>
      <c r="AB48" s="77">
        <f t="shared" si="22"/>
        <v>362.38130352400924</v>
      </c>
      <c r="AC48" s="77">
        <f t="shared" si="22"/>
        <v>444.48130777677346</v>
      </c>
      <c r="AD48" s="77">
        <f t="shared" si="22"/>
        <v>346.32925913845315</v>
      </c>
      <c r="AE48" s="77">
        <f t="shared" si="22"/>
        <v>359.49404373711423</v>
      </c>
      <c r="AF48" s="77">
        <f t="shared" si="22"/>
        <v>482.83216207005285</v>
      </c>
      <c r="AG48"/>
    </row>
    <row r="49" spans="1:33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7">
        <f>+'Project costs'!C7</f>
        <v>91.225008170179208</v>
      </c>
      <c r="L49" s="87">
        <f>+K49</f>
        <v>91.225008170179208</v>
      </c>
      <c r="M49" s="87">
        <f>+L49</f>
        <v>91.225008170179208</v>
      </c>
      <c r="N49" s="87">
        <f>+M49</f>
        <v>91.225008170179208</v>
      </c>
      <c r="O49" s="87">
        <f>+'Project costs'!D7</f>
        <v>182.45001634035842</v>
      </c>
      <c r="P49" s="87">
        <f t="shared" ref="P49:AF49" si="23">+O49</f>
        <v>182.45001634035842</v>
      </c>
      <c r="Q49" s="87">
        <f t="shared" si="23"/>
        <v>182.45001634035842</v>
      </c>
      <c r="R49" s="87">
        <f t="shared" si="23"/>
        <v>182.45001634035842</v>
      </c>
      <c r="S49" s="87">
        <f t="shared" si="23"/>
        <v>182.45001634035842</v>
      </c>
      <c r="T49" s="87">
        <f t="shared" si="23"/>
        <v>182.45001634035842</v>
      </c>
      <c r="U49" s="87">
        <f t="shared" si="23"/>
        <v>182.45001634035842</v>
      </c>
      <c r="V49" s="87">
        <f t="shared" si="23"/>
        <v>182.45001634035842</v>
      </c>
      <c r="W49" s="87">
        <f t="shared" si="23"/>
        <v>182.45001634035842</v>
      </c>
      <c r="X49" s="87">
        <f t="shared" si="23"/>
        <v>182.45001634035842</v>
      </c>
      <c r="Y49" s="87">
        <f t="shared" si="23"/>
        <v>182.45001634035842</v>
      </c>
      <c r="Z49" s="87">
        <f t="shared" si="23"/>
        <v>182.45001634035842</v>
      </c>
      <c r="AA49" s="87">
        <f t="shared" si="23"/>
        <v>182.45001634035842</v>
      </c>
      <c r="AB49" s="87">
        <f t="shared" si="23"/>
        <v>182.45001634035842</v>
      </c>
      <c r="AC49" s="87">
        <f t="shared" si="23"/>
        <v>182.45001634035842</v>
      </c>
      <c r="AD49" s="87">
        <f t="shared" si="23"/>
        <v>182.45001634035842</v>
      </c>
      <c r="AE49" s="87">
        <f t="shared" si="23"/>
        <v>182.45001634035842</v>
      </c>
      <c r="AF49" s="87">
        <f t="shared" si="23"/>
        <v>182.45001634035842</v>
      </c>
      <c r="AG49"/>
    </row>
    <row r="50" spans="1:33" x14ac:dyDescent="0.25">
      <c r="A50" t="s">
        <v>121</v>
      </c>
      <c r="B50" s="101">
        <f>XNPV($B$3,B48:AF48,$B$10:$AF$10)</f>
        <v>2398.2725665223293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3" x14ac:dyDescent="0.25">
      <c r="A51" t="s">
        <v>122</v>
      </c>
      <c r="B51" s="64">
        <f>+XNPV($B$3,B49:AF49,$B$10:$AF$10)</f>
        <v>1199.7892693769254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3" ht="15.75" thickBot="1" x14ac:dyDescent="0.3">
      <c r="A52" s="1" t="s">
        <v>123</v>
      </c>
      <c r="B52" s="105">
        <f>+B50-B51</f>
        <v>1198.4832971454039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3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3" ht="15.75" thickTop="1" x14ac:dyDescent="0.25">
      <c r="A54" s="115" t="str">
        <f>+A2</f>
        <v>Option 11:  600 MW in 2028 and 600 MW in 2032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/>
    </row>
    <row r="55" spans="1:33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/>
    </row>
    <row r="56" spans="1:33" x14ac:dyDescent="0.25">
      <c r="A56" s="19" t="s">
        <v>73</v>
      </c>
      <c r="B56" s="1">
        <v>0</v>
      </c>
      <c r="C56" s="1">
        <f>+B56+1</f>
        <v>1</v>
      </c>
      <c r="D56" s="1">
        <f t="shared" ref="D56:AF56" si="24">+C56+1</f>
        <v>2</v>
      </c>
      <c r="E56" s="1">
        <f t="shared" si="24"/>
        <v>3</v>
      </c>
      <c r="F56" s="1">
        <f t="shared" si="24"/>
        <v>4</v>
      </c>
      <c r="G56" s="1">
        <f t="shared" si="24"/>
        <v>5</v>
      </c>
      <c r="H56" s="28">
        <f t="shared" si="24"/>
        <v>6</v>
      </c>
      <c r="I56" s="1">
        <f t="shared" si="24"/>
        <v>7</v>
      </c>
      <c r="J56" s="1">
        <f t="shared" si="24"/>
        <v>8</v>
      </c>
      <c r="K56" s="1">
        <f t="shared" si="24"/>
        <v>9</v>
      </c>
      <c r="L56" s="1">
        <f t="shared" si="24"/>
        <v>10</v>
      </c>
      <c r="M56" s="1">
        <f t="shared" si="24"/>
        <v>11</v>
      </c>
      <c r="N56" s="1">
        <f t="shared" si="24"/>
        <v>12</v>
      </c>
      <c r="O56" s="1">
        <f t="shared" si="24"/>
        <v>13</v>
      </c>
      <c r="P56" s="1">
        <f t="shared" si="24"/>
        <v>14</v>
      </c>
      <c r="Q56" s="1">
        <f t="shared" si="24"/>
        <v>15</v>
      </c>
      <c r="R56" s="1">
        <f t="shared" si="24"/>
        <v>16</v>
      </c>
      <c r="S56" s="1">
        <f t="shared" si="24"/>
        <v>17</v>
      </c>
      <c r="T56" s="1">
        <f t="shared" si="24"/>
        <v>18</v>
      </c>
      <c r="U56" s="1">
        <f t="shared" si="24"/>
        <v>19</v>
      </c>
      <c r="V56" s="1">
        <f t="shared" si="24"/>
        <v>20</v>
      </c>
      <c r="W56" s="1">
        <f t="shared" si="24"/>
        <v>21</v>
      </c>
      <c r="X56" s="1">
        <f t="shared" si="24"/>
        <v>22</v>
      </c>
      <c r="Y56" s="1">
        <f t="shared" si="24"/>
        <v>23</v>
      </c>
      <c r="Z56" s="1">
        <f t="shared" si="24"/>
        <v>24</v>
      </c>
      <c r="AA56" s="1">
        <f t="shared" si="24"/>
        <v>25</v>
      </c>
      <c r="AB56" s="1">
        <f t="shared" si="24"/>
        <v>26</v>
      </c>
      <c r="AC56" s="1">
        <f t="shared" si="24"/>
        <v>27</v>
      </c>
      <c r="AD56" s="1">
        <f t="shared" si="24"/>
        <v>28</v>
      </c>
      <c r="AE56" s="1">
        <f t="shared" si="24"/>
        <v>29</v>
      </c>
      <c r="AF56" s="1">
        <f t="shared" si="24"/>
        <v>30</v>
      </c>
      <c r="AG56"/>
    </row>
    <row r="57" spans="1:33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25">1/((1+$B$3)^((D58-$B$10)/365))</f>
        <v>0.89153802637356161</v>
      </c>
      <c r="E57" s="24">
        <f t="shared" si="25"/>
        <v>0.84186782471535571</v>
      </c>
      <c r="F57" s="24">
        <f t="shared" si="25"/>
        <v>0.79496489585963725</v>
      </c>
      <c r="G57" s="24">
        <f t="shared" si="25"/>
        <v>0.75055717891413165</v>
      </c>
      <c r="H57" s="24">
        <f t="shared" si="25"/>
        <v>0.70874143429096481</v>
      </c>
      <c r="I57" s="24">
        <f t="shared" si="25"/>
        <v>0.66925536760242199</v>
      </c>
      <c r="J57" s="24">
        <f t="shared" si="25"/>
        <v>0.63196918564912374</v>
      </c>
      <c r="K57" s="24">
        <f t="shared" si="25"/>
        <v>0.59666660957217577</v>
      </c>
      <c r="L57" s="24">
        <f t="shared" si="25"/>
        <v>0.56342456050252676</v>
      </c>
      <c r="M57" s="24">
        <f t="shared" si="25"/>
        <v>0.5320345236095626</v>
      </c>
      <c r="N57" s="24">
        <f t="shared" si="25"/>
        <v>0.50239331785605534</v>
      </c>
      <c r="O57" s="24">
        <f t="shared" si="25"/>
        <v>0.47432900914146753</v>
      </c>
      <c r="P57" s="24">
        <f t="shared" si="25"/>
        <v>0.44790274706465294</v>
      </c>
      <c r="Q57" s="24">
        <f t="shared" si="25"/>
        <v>0.42294876965500755</v>
      </c>
      <c r="R57" s="24">
        <f t="shared" si="25"/>
        <v>0.39938505161001664</v>
      </c>
      <c r="S57" s="24">
        <f t="shared" si="25"/>
        <v>0.37707491135535165</v>
      </c>
      <c r="T57" s="24">
        <f t="shared" si="25"/>
        <v>0.35606696067549731</v>
      </c>
      <c r="U57" s="24">
        <f t="shared" si="25"/>
        <v>0.33622942462275479</v>
      </c>
      <c r="V57" s="24">
        <f t="shared" si="25"/>
        <v>0.31749709596105269</v>
      </c>
      <c r="W57" s="24">
        <f t="shared" si="25"/>
        <v>0.29976131763688901</v>
      </c>
      <c r="X57" s="24">
        <f t="shared" si="25"/>
        <v>0.28306073431245427</v>
      </c>
      <c r="Y57" s="24">
        <f t="shared" si="25"/>
        <v>0.26729058953017398</v>
      </c>
      <c r="Z57" s="24">
        <f t="shared" si="25"/>
        <v>0.25239904582641548</v>
      </c>
      <c r="AA57" s="24">
        <f t="shared" si="25"/>
        <v>0.23829972465795707</v>
      </c>
      <c r="AB57" s="24">
        <f t="shared" si="25"/>
        <v>0.22502334717465258</v>
      </c>
      <c r="AC57" s="24">
        <f t="shared" si="25"/>
        <v>0.21248663567011578</v>
      </c>
      <c r="AD57" s="24">
        <f t="shared" si="25"/>
        <v>0.20064838118046815</v>
      </c>
      <c r="AE57" s="24">
        <f t="shared" si="25"/>
        <v>0.18943991579609307</v>
      </c>
      <c r="AF57" s="24">
        <f t="shared" si="25"/>
        <v>0.17888566175268469</v>
      </c>
      <c r="AG57"/>
    </row>
    <row r="58" spans="1:33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26">EDATE(C58,12)</f>
        <v>44378</v>
      </c>
      <c r="E58" s="26">
        <f t="shared" si="26"/>
        <v>44743</v>
      </c>
      <c r="F58" s="26">
        <f t="shared" si="26"/>
        <v>45108</v>
      </c>
      <c r="G58" s="26">
        <f t="shared" si="26"/>
        <v>45474</v>
      </c>
      <c r="H58" s="26">
        <f t="shared" si="26"/>
        <v>45839</v>
      </c>
      <c r="I58" s="26">
        <f t="shared" si="26"/>
        <v>46204</v>
      </c>
      <c r="J58" s="26">
        <f t="shared" si="26"/>
        <v>46569</v>
      </c>
      <c r="K58" s="26">
        <f t="shared" si="26"/>
        <v>46935</v>
      </c>
      <c r="L58" s="26">
        <f t="shared" si="26"/>
        <v>47300</v>
      </c>
      <c r="M58" s="26">
        <f t="shared" si="26"/>
        <v>47665</v>
      </c>
      <c r="N58" s="26">
        <f t="shared" si="26"/>
        <v>48030</v>
      </c>
      <c r="O58" s="26">
        <f t="shared" si="26"/>
        <v>48396</v>
      </c>
      <c r="P58" s="26">
        <f t="shared" si="26"/>
        <v>48761</v>
      </c>
      <c r="Q58" s="26">
        <f t="shared" si="26"/>
        <v>49126</v>
      </c>
      <c r="R58" s="26">
        <f t="shared" si="26"/>
        <v>49491</v>
      </c>
      <c r="S58" s="26">
        <f t="shared" si="26"/>
        <v>49857</v>
      </c>
      <c r="T58" s="26">
        <f t="shared" si="26"/>
        <v>50222</v>
      </c>
      <c r="U58" s="26">
        <f t="shared" si="26"/>
        <v>50587</v>
      </c>
      <c r="V58" s="26">
        <f t="shared" si="26"/>
        <v>50952</v>
      </c>
      <c r="W58" s="26">
        <f t="shared" si="26"/>
        <v>51318</v>
      </c>
      <c r="X58" s="26">
        <f t="shared" si="26"/>
        <v>51683</v>
      </c>
      <c r="Y58" s="26">
        <f t="shared" si="26"/>
        <v>52048</v>
      </c>
      <c r="Z58" s="26">
        <f t="shared" si="26"/>
        <v>52413</v>
      </c>
      <c r="AA58" s="26">
        <f t="shared" si="26"/>
        <v>52779</v>
      </c>
      <c r="AB58" s="26">
        <f t="shared" si="26"/>
        <v>53144</v>
      </c>
      <c r="AC58" s="26">
        <f t="shared" si="26"/>
        <v>53509</v>
      </c>
      <c r="AD58" s="26">
        <f t="shared" si="26"/>
        <v>53874</v>
      </c>
      <c r="AE58" s="26">
        <f t="shared" si="26"/>
        <v>54240</v>
      </c>
      <c r="AF58" s="26">
        <f t="shared" si="26"/>
        <v>54605</v>
      </c>
      <c r="AG58"/>
    </row>
    <row r="59" spans="1:33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  <c r="AG59"/>
    </row>
    <row r="60" spans="1:33" x14ac:dyDescent="0.25">
      <c r="A60" s="82" t="s">
        <v>81</v>
      </c>
      <c r="B60" s="82">
        <v>0</v>
      </c>
      <c r="C60" s="114">
        <f>+'Market benefits'!I884</f>
        <v>1.2406610042552857</v>
      </c>
      <c r="D60" s="114">
        <f>+'Market benefits'!J884</f>
        <v>-1.3749652703625999</v>
      </c>
      <c r="E60" s="114">
        <f>+'Market benefits'!K884</f>
        <v>-7.6833491756261028</v>
      </c>
      <c r="F60" s="114">
        <f>+'Market benefits'!L884</f>
        <v>5.3118447611805015</v>
      </c>
      <c r="G60" s="114">
        <f>+'Market benefits'!M884</f>
        <v>15.518450232668808</v>
      </c>
      <c r="H60" s="114">
        <f>+'Market benefits'!N884</f>
        <v>-3.430092355946198</v>
      </c>
      <c r="I60" s="114">
        <f>+'Market benefits'!O884</f>
        <v>-33.254455709289346</v>
      </c>
      <c r="J60" s="114">
        <f>+'Market benefits'!P884</f>
        <v>-16.070821426212955</v>
      </c>
      <c r="K60" s="114">
        <f>+'Market benefits'!Q884</f>
        <v>170.18008411761014</v>
      </c>
      <c r="L60" s="114">
        <f>+'Market benefits'!R884</f>
        <v>135.33680814063311</v>
      </c>
      <c r="M60" s="114">
        <f>+'Market benefits'!S884</f>
        <v>128.09905346009077</v>
      </c>
      <c r="N60" s="114">
        <f>+'Market benefits'!T884</f>
        <v>100.63811973941434</v>
      </c>
      <c r="O60" s="114">
        <f>+'Market benefits'!U884</f>
        <v>204.6954190011636</v>
      </c>
      <c r="P60" s="114">
        <f>+'Market benefits'!V884</f>
        <v>210.39144442360009</v>
      </c>
      <c r="Q60" s="114">
        <f>+'Market benefits'!W884</f>
        <v>128.8848296938576</v>
      </c>
      <c r="R60" s="114">
        <f>+'Market benefits'!X884</f>
        <v>270.22912621928043</v>
      </c>
      <c r="S60" s="114">
        <f>+'Market benefits'!Y884</f>
        <v>213.73288348091575</v>
      </c>
      <c r="T60" s="114">
        <f>+'Market benefits'!Z884</f>
        <v>232.35182090632043</v>
      </c>
      <c r="U60" s="114">
        <f>+'Market benefits'!AA884</f>
        <v>214.57676470223916</v>
      </c>
      <c r="V60" s="114">
        <f>+'Market benefits'!AB884</f>
        <v>298.91519533275664</v>
      </c>
      <c r="W60" s="114">
        <f>+'Market benefits'!AC884</f>
        <v>352.16787618353374</v>
      </c>
      <c r="X60" s="114">
        <f>+'Market benefits'!AD884</f>
        <v>320.58258736052488</v>
      </c>
      <c r="Y60" s="114">
        <f>+'Market benefits'!AE884</f>
        <v>271.15276122826288</v>
      </c>
      <c r="Z60" s="114">
        <f>+'Market benefits'!AF884</f>
        <v>303.36394840597239</v>
      </c>
      <c r="AA60" s="114">
        <f>+'Market benefits'!AG884</f>
        <v>292.49711332392644</v>
      </c>
      <c r="AB60" s="114">
        <f>+'Market benefits'!AH884</f>
        <v>267.52065081024841</v>
      </c>
      <c r="AC60" s="114">
        <f>+'Market benefits'!AI884</f>
        <v>270.60608605002591</v>
      </c>
      <c r="AD60" s="114">
        <f>+'Market benefits'!AJ884</f>
        <v>263.60945716962783</v>
      </c>
      <c r="AE60" s="114">
        <f>+'Market benefits'!AK884</f>
        <v>326.51948318651853</v>
      </c>
      <c r="AF60" s="114">
        <f>+'Market benefits'!AL884</f>
        <v>379.65806620611363</v>
      </c>
      <c r="AG60"/>
    </row>
    <row r="61" spans="1:33" x14ac:dyDescent="0.25">
      <c r="A61" s="84" t="s">
        <v>82</v>
      </c>
      <c r="B61" s="131">
        <f t="shared" ref="B61:AF61" si="27">+B60/((1+$B$3)^(($H$10-$B$10)/(365)))</f>
        <v>0</v>
      </c>
      <c r="C61" s="130">
        <f t="shared" si="27"/>
        <v>0.87930785962475999</v>
      </c>
      <c r="D61" s="130">
        <f t="shared" si="27"/>
        <v>-0.97449485781705325</v>
      </c>
      <c r="E61" s="130">
        <f t="shared" si="27"/>
        <v>-5.4455079148915466</v>
      </c>
      <c r="F61" s="130">
        <f t="shared" si="27"/>
        <v>3.7647244747700164</v>
      </c>
      <c r="G61" s="130">
        <f t="shared" si="27"/>
        <v>10.998568675874649</v>
      </c>
      <c r="H61" s="130">
        <f t="shared" si="27"/>
        <v>-2.431048576103783</v>
      </c>
      <c r="I61" s="130">
        <f t="shared" si="27"/>
        <v>-23.568810635967097</v>
      </c>
      <c r="J61" s="130">
        <f t="shared" si="27"/>
        <v>-11.390057027848139</v>
      </c>
      <c r="K61" s="130">
        <f t="shared" si="27"/>
        <v>120.61367690527206</v>
      </c>
      <c r="L61" s="130">
        <f t="shared" si="27"/>
        <v>95.918803513953435</v>
      </c>
      <c r="M61" s="130">
        <f t="shared" si="27"/>
        <v>90.789106880619713</v>
      </c>
      <c r="N61" s="130">
        <f t="shared" si="27"/>
        <v>71.326405328458378</v>
      </c>
      <c r="O61" s="130">
        <f t="shared" si="27"/>
        <v>145.07612485567472</v>
      </c>
      <c r="P61" s="130">
        <f t="shared" si="27"/>
        <v>149.11313408333015</v>
      </c>
      <c r="Q61" s="130">
        <f t="shared" si="27"/>
        <v>91.346019055571375</v>
      </c>
      <c r="R61" s="130">
        <f t="shared" si="27"/>
        <v>191.522578503847</v>
      </c>
      <c r="S61" s="130">
        <f t="shared" si="27"/>
        <v>151.48135039340789</v>
      </c>
      <c r="T61" s="130">
        <f t="shared" si="27"/>
        <v>164.67736280926295</v>
      </c>
      <c r="U61" s="130">
        <f t="shared" si="27"/>
        <v>152.07944398057987</v>
      </c>
      <c r="V61" s="130">
        <f t="shared" si="27"/>
        <v>211.85358427150186</v>
      </c>
      <c r="W61" s="130">
        <f t="shared" si="27"/>
        <v>249.59596567752061</v>
      </c>
      <c r="X61" s="130">
        <f t="shared" si="27"/>
        <v>227.21016277460694</v>
      </c>
      <c r="Y61" s="130">
        <f t="shared" si="27"/>
        <v>192.17719690487456</v>
      </c>
      <c r="Z61" s="130">
        <f t="shared" si="27"/>
        <v>215.00659990541914</v>
      </c>
      <c r="AA61" s="130">
        <f t="shared" si="27"/>
        <v>207.3048236231665</v>
      </c>
      <c r="AB61" s="130">
        <f t="shared" si="27"/>
        <v>189.60296975770783</v>
      </c>
      <c r="AC61" s="130">
        <f t="shared" si="27"/>
        <v>191.78974555495961</v>
      </c>
      <c r="AD61" s="130">
        <f t="shared" si="27"/>
        <v>186.83094476706469</v>
      </c>
      <c r="AE61" s="130">
        <f t="shared" si="27"/>
        <v>231.41788683755772</v>
      </c>
      <c r="AF61" s="130">
        <f t="shared" si="27"/>
        <v>269.07940238305508</v>
      </c>
      <c r="AG61"/>
    </row>
    <row r="62" spans="1:33" x14ac:dyDescent="0.25">
      <c r="A62" s="78" t="s">
        <v>85</v>
      </c>
      <c r="B62" s="132">
        <f t="shared" ref="B62" si="28">+B61/B57</f>
        <v>0</v>
      </c>
      <c r="C62" s="79">
        <f>+C61/C57</f>
        <v>0.93133328238424551</v>
      </c>
      <c r="D62" s="79">
        <f t="shared" ref="D62:AF62" si="29">+D61/D57</f>
        <v>-1.0930491229644219</v>
      </c>
      <c r="E62" s="79">
        <f t="shared" si="29"/>
        <v>-6.4683644570128687</v>
      </c>
      <c r="F62" s="79">
        <f t="shared" si="29"/>
        <v>4.7357115947856068</v>
      </c>
      <c r="G62" s="79">
        <f t="shared" si="29"/>
        <v>14.653871796665545</v>
      </c>
      <c r="H62" s="79">
        <f t="shared" si="29"/>
        <v>-3.430092355946198</v>
      </c>
      <c r="I62" s="79">
        <f t="shared" si="29"/>
        <v>-35.216468596137418</v>
      </c>
      <c r="J62" s="79">
        <f t="shared" si="29"/>
        <v>-18.023120883890726</v>
      </c>
      <c r="K62" s="79">
        <f t="shared" si="29"/>
        <v>202.14584655869206</v>
      </c>
      <c r="L62" s="79">
        <f t="shared" si="29"/>
        <v>170.24249604667929</v>
      </c>
      <c r="M62" s="79">
        <f t="shared" si="29"/>
        <v>170.64514209466219</v>
      </c>
      <c r="N62" s="79">
        <f t="shared" si="29"/>
        <v>141.97323649295564</v>
      </c>
      <c r="O62" s="79">
        <f t="shared" si="29"/>
        <v>305.8554759664849</v>
      </c>
      <c r="P62" s="79">
        <f t="shared" si="29"/>
        <v>332.9140869542519</v>
      </c>
      <c r="Q62" s="79">
        <f t="shared" si="29"/>
        <v>215.97419264295493</v>
      </c>
      <c r="R62" s="79">
        <f t="shared" si="29"/>
        <v>479.54368279877701</v>
      </c>
      <c r="S62" s="79">
        <f t="shared" si="29"/>
        <v>401.72747067399922</v>
      </c>
      <c r="T62" s="79">
        <f t="shared" si="29"/>
        <v>462.48987127829071</v>
      </c>
      <c r="U62" s="79">
        <f t="shared" si="29"/>
        <v>452.30855137444053</v>
      </c>
      <c r="V62" s="79">
        <f t="shared" si="29"/>
        <v>667.2614866924323</v>
      </c>
      <c r="W62" s="79">
        <f t="shared" si="29"/>
        <v>832.649014373044</v>
      </c>
      <c r="X62" s="79">
        <f t="shared" si="29"/>
        <v>802.69050148016242</v>
      </c>
      <c r="Y62" s="79">
        <f t="shared" si="29"/>
        <v>718.98227783728237</v>
      </c>
      <c r="Z62" s="79">
        <f t="shared" si="29"/>
        <v>851.85187290005615</v>
      </c>
      <c r="AA62" s="79">
        <f t="shared" si="29"/>
        <v>869.93312275421624</v>
      </c>
      <c r="AB62" s="79">
        <f t="shared" si="29"/>
        <v>842.59243379997758</v>
      </c>
      <c r="AC62" s="79">
        <f t="shared" si="29"/>
        <v>902.59674426165816</v>
      </c>
      <c r="AD62" s="79">
        <f t="shared" si="29"/>
        <v>931.13606831955587</v>
      </c>
      <c r="AE62" s="79">
        <f t="shared" si="29"/>
        <v>1221.5898949546006</v>
      </c>
      <c r="AF62" s="79">
        <f t="shared" si="29"/>
        <v>1504.1977078915704</v>
      </c>
      <c r="AG62"/>
    </row>
    <row r="63" spans="1:33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100">
        <v>0</v>
      </c>
      <c r="J63" s="100">
        <v>0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  <c r="AG63"/>
    </row>
    <row r="64" spans="1:33" x14ac:dyDescent="0.25">
      <c r="A64" s="76" t="s">
        <v>80</v>
      </c>
      <c r="B64" s="76">
        <f>+B63+B62</f>
        <v>0</v>
      </c>
      <c r="C64" s="77">
        <f t="shared" ref="C64:AF64" si="30">+C63+C62</f>
        <v>0.93133328238424551</v>
      </c>
      <c r="D64" s="77">
        <f t="shared" si="30"/>
        <v>-1.0930491229644219</v>
      </c>
      <c r="E64" s="77">
        <f t="shared" si="30"/>
        <v>-6.4683644570128687</v>
      </c>
      <c r="F64" s="77">
        <f t="shared" si="30"/>
        <v>4.7357115947856068</v>
      </c>
      <c r="G64" s="77">
        <f t="shared" si="30"/>
        <v>14.653871796665545</v>
      </c>
      <c r="H64" s="77">
        <f t="shared" si="30"/>
        <v>-3.430092355946198</v>
      </c>
      <c r="I64" s="77">
        <f t="shared" si="30"/>
        <v>-35.216468596137418</v>
      </c>
      <c r="J64" s="77">
        <f t="shared" si="30"/>
        <v>-18.023120883890726</v>
      </c>
      <c r="K64" s="77">
        <f t="shared" si="30"/>
        <v>218.02196920980498</v>
      </c>
      <c r="L64" s="77">
        <f t="shared" si="30"/>
        <v>186.20427517800221</v>
      </c>
      <c r="M64" s="77">
        <f t="shared" si="30"/>
        <v>186.69343427099722</v>
      </c>
      <c r="N64" s="77">
        <f t="shared" si="30"/>
        <v>158.10890684475288</v>
      </c>
      <c r="O64" s="77">
        <f t="shared" si="30"/>
        <v>322.07939827549899</v>
      </c>
      <c r="P64" s="77">
        <f t="shared" si="30"/>
        <v>349.227143740055</v>
      </c>
      <c r="Q64" s="77">
        <f t="shared" si="30"/>
        <v>232.37727525031491</v>
      </c>
      <c r="R64" s="77">
        <f t="shared" si="30"/>
        <v>496.03769148590948</v>
      </c>
      <c r="S64" s="77">
        <f t="shared" si="30"/>
        <v>418.31331470170187</v>
      </c>
      <c r="T64" s="77">
        <f t="shared" si="30"/>
        <v>479.16846899996926</v>
      </c>
      <c r="U64" s="77">
        <f t="shared" si="30"/>
        <v>469.08083032703473</v>
      </c>
      <c r="V64" s="77">
        <f t="shared" si="30"/>
        <v>684.12838368825135</v>
      </c>
      <c r="W64" s="77">
        <f t="shared" si="30"/>
        <v>849.61147559252004</v>
      </c>
      <c r="X64" s="77">
        <f t="shared" si="30"/>
        <v>819.74948256553216</v>
      </c>
      <c r="Y64" s="77">
        <f t="shared" si="30"/>
        <v>736.13874398720463</v>
      </c>
      <c r="Z64" s="77">
        <f t="shared" si="30"/>
        <v>869.10679896517649</v>
      </c>
      <c r="AA64" s="77">
        <f t="shared" si="30"/>
        <v>887.2874933336866</v>
      </c>
      <c r="AB64" s="77">
        <f t="shared" si="30"/>
        <v>860.0472433389416</v>
      </c>
      <c r="AC64" s="77">
        <f t="shared" si="30"/>
        <v>920.1529971497107</v>
      </c>
      <c r="AD64" s="77">
        <f t="shared" si="30"/>
        <v>948.79477899018775</v>
      </c>
      <c r="AE64" s="77">
        <f t="shared" si="30"/>
        <v>1239.3520879856376</v>
      </c>
      <c r="AF64" s="77">
        <f t="shared" si="30"/>
        <v>1522.0644181066168</v>
      </c>
      <c r="AG64"/>
    </row>
    <row r="65" spans="1:33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104">
        <v>0</v>
      </c>
      <c r="J65" s="104">
        <v>0</v>
      </c>
      <c r="K65" s="87">
        <f>+'Project costs'!C7</f>
        <v>91.225008170179208</v>
      </c>
      <c r="L65" s="87">
        <f t="shared" ref="L65:M65" si="31">+K65</f>
        <v>91.225008170179208</v>
      </c>
      <c r="M65" s="87">
        <f t="shared" si="31"/>
        <v>91.225008170179208</v>
      </c>
      <c r="N65" s="87">
        <f>+M65</f>
        <v>91.225008170179208</v>
      </c>
      <c r="O65" s="87">
        <f>+'Project costs'!D7</f>
        <v>182.45001634035842</v>
      </c>
      <c r="P65" s="87">
        <f t="shared" ref="P65:AF65" si="32">+O65</f>
        <v>182.45001634035842</v>
      </c>
      <c r="Q65" s="87">
        <f t="shared" si="32"/>
        <v>182.45001634035842</v>
      </c>
      <c r="R65" s="87">
        <f t="shared" si="32"/>
        <v>182.45001634035842</v>
      </c>
      <c r="S65" s="87">
        <f t="shared" si="32"/>
        <v>182.45001634035842</v>
      </c>
      <c r="T65" s="87">
        <f t="shared" si="32"/>
        <v>182.45001634035842</v>
      </c>
      <c r="U65" s="87">
        <f t="shared" si="32"/>
        <v>182.45001634035842</v>
      </c>
      <c r="V65" s="87">
        <f t="shared" si="32"/>
        <v>182.45001634035842</v>
      </c>
      <c r="W65" s="87">
        <f t="shared" si="32"/>
        <v>182.45001634035842</v>
      </c>
      <c r="X65" s="87">
        <f t="shared" si="32"/>
        <v>182.45001634035842</v>
      </c>
      <c r="Y65" s="87">
        <f t="shared" si="32"/>
        <v>182.45001634035842</v>
      </c>
      <c r="Z65" s="87">
        <f t="shared" si="32"/>
        <v>182.45001634035842</v>
      </c>
      <c r="AA65" s="87">
        <f t="shared" si="32"/>
        <v>182.45001634035842</v>
      </c>
      <c r="AB65" s="87">
        <f t="shared" si="32"/>
        <v>182.45001634035842</v>
      </c>
      <c r="AC65" s="87">
        <f t="shared" si="32"/>
        <v>182.45001634035842</v>
      </c>
      <c r="AD65" s="87">
        <f t="shared" si="32"/>
        <v>182.45001634035842</v>
      </c>
      <c r="AE65" s="87">
        <f t="shared" si="32"/>
        <v>182.45001634035842</v>
      </c>
      <c r="AF65" s="87">
        <f t="shared" si="32"/>
        <v>182.45001634035842</v>
      </c>
      <c r="AG65"/>
    </row>
    <row r="66" spans="1:33" x14ac:dyDescent="0.25">
      <c r="A66" t="s">
        <v>121</v>
      </c>
      <c r="B66" s="101">
        <f>XNPV($B$3,B64:AF64,$B$10:$AF$10)</f>
        <v>3895.2234868341784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3" x14ac:dyDescent="0.25">
      <c r="A67" t="s">
        <v>122</v>
      </c>
      <c r="B67" s="64">
        <f>+XNPV($B$3,B65:AF65,$B$10:$AF$10)</f>
        <v>1199.7892693769254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3" ht="15.75" thickBot="1" x14ac:dyDescent="0.3">
      <c r="A68" s="1" t="s">
        <v>123</v>
      </c>
      <c r="B68" s="105">
        <f>+B66-B67</f>
        <v>2695.434217457253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3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3" x14ac:dyDescent="0.25">
      <c r="A70" s="135"/>
      <c r="B70" s="135"/>
      <c r="C70" s="135"/>
      <c r="D70" s="1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127D1-B9B0-4858-BFA0-A664148E2DCE}">
  <sheetPr>
    <pageSetUpPr fitToPage="1"/>
  </sheetPr>
  <dimension ref="A1:P103"/>
  <sheetViews>
    <sheetView zoomScale="90" zoomScaleNormal="90" workbookViewId="0">
      <selection activeCell="E12" sqref="E12"/>
    </sheetView>
  </sheetViews>
  <sheetFormatPr defaultColWidth="0" defaultRowHeight="15" zeroHeight="1" x14ac:dyDescent="0.25"/>
  <cols>
    <col min="1" max="1" width="12.5703125" customWidth="1"/>
    <col min="2" max="2" width="44.5703125" customWidth="1"/>
    <col min="3" max="3" width="16" customWidth="1"/>
    <col min="4" max="4" width="15" customWidth="1"/>
    <col min="5" max="6" width="16.42578125" customWidth="1"/>
    <col min="7" max="7" width="16.28515625" customWidth="1"/>
    <col min="8" max="8" width="18.140625" customWidth="1"/>
    <col min="9" max="9" width="16" customWidth="1"/>
    <col min="10" max="10" width="9.140625" style="135" customWidth="1"/>
    <col min="11" max="16" width="0" hidden="1" customWidth="1"/>
    <col min="17" max="16384" width="9.140625" hidden="1"/>
  </cols>
  <sheetData>
    <row r="1" spans="1:16" ht="26.25" x14ac:dyDescent="0.4">
      <c r="A1" s="199"/>
      <c r="B1" s="206" t="s">
        <v>127</v>
      </c>
      <c r="C1" s="199"/>
      <c r="D1" s="199"/>
      <c r="E1" s="199"/>
      <c r="F1" s="199"/>
      <c r="G1" s="199"/>
      <c r="H1" s="199"/>
      <c r="I1" s="199"/>
      <c r="J1" s="199"/>
      <c r="K1" s="269"/>
      <c r="L1" s="269"/>
      <c r="M1" s="269"/>
      <c r="N1" s="269"/>
      <c r="O1" s="269"/>
      <c r="P1" s="269"/>
    </row>
    <row r="2" spans="1:16" ht="16.5" customHeight="1" x14ac:dyDescent="0.25">
      <c r="A2" s="135"/>
      <c r="B2" s="135" t="s">
        <v>194</v>
      </c>
      <c r="C2" s="135"/>
      <c r="D2" s="135"/>
      <c r="E2" s="135"/>
      <c r="F2" s="135"/>
      <c r="G2" s="135"/>
      <c r="H2" s="135"/>
      <c r="I2" s="135"/>
    </row>
    <row r="3" spans="1:16" x14ac:dyDescent="0.25">
      <c r="A3" s="135"/>
      <c r="B3" s="270"/>
      <c r="C3" s="135"/>
      <c r="D3" s="135"/>
      <c r="E3" s="135"/>
      <c r="F3" s="135"/>
      <c r="G3" s="135"/>
      <c r="H3" s="135"/>
      <c r="I3" s="135"/>
    </row>
    <row r="4" spans="1:16" x14ac:dyDescent="0.25">
      <c r="A4" s="135"/>
      <c r="B4" s="270"/>
      <c r="C4" s="135"/>
      <c r="D4" s="135"/>
      <c r="E4" s="135"/>
      <c r="F4" s="135"/>
      <c r="G4" s="135"/>
      <c r="H4" s="135"/>
      <c r="I4" s="135"/>
    </row>
    <row r="5" spans="1:16" ht="20.25" customHeight="1" x14ac:dyDescent="0.35">
      <c r="A5" s="135"/>
      <c r="B5" s="153" t="s">
        <v>195</v>
      </c>
      <c r="C5" s="135"/>
      <c r="D5" s="135"/>
      <c r="E5" s="135"/>
      <c r="F5" s="135"/>
      <c r="G5" s="135"/>
      <c r="H5" s="135"/>
      <c r="I5" s="135"/>
    </row>
    <row r="6" spans="1:16" ht="15.75" thickBot="1" x14ac:dyDescent="0.3">
      <c r="A6" s="135"/>
      <c r="B6" s="135"/>
      <c r="C6" s="135"/>
      <c r="D6" s="135"/>
      <c r="E6" s="135"/>
      <c r="F6" s="135"/>
      <c r="G6" s="135"/>
      <c r="H6" s="135"/>
      <c r="I6" s="135"/>
    </row>
    <row r="7" spans="1:16" ht="21" customHeight="1" x14ac:dyDescent="0.25">
      <c r="A7" s="135"/>
      <c r="B7" s="102"/>
      <c r="C7" s="310" t="s">
        <v>138</v>
      </c>
      <c r="D7" s="311"/>
      <c r="E7" s="311"/>
      <c r="F7" s="312"/>
      <c r="G7" s="123"/>
      <c r="H7" s="135"/>
      <c r="I7" s="135"/>
    </row>
    <row r="8" spans="1:16" ht="46.5" customHeight="1" x14ac:dyDescent="0.25">
      <c r="A8" s="135"/>
      <c r="B8" s="110" t="s">
        <v>55</v>
      </c>
      <c r="C8" s="111" t="str">
        <f>+Overview!D7</f>
        <v>1. Global slowdown</v>
      </c>
      <c r="D8" s="112" t="str">
        <f>+Overview!D8</f>
        <v>2. Status quo / current policy</v>
      </c>
      <c r="E8" s="112" t="str">
        <f>+Overview!D9</f>
        <v>3. Sustained renewables uptake</v>
      </c>
      <c r="F8" s="113" t="str">
        <f>+Overview!D10</f>
        <v>4. Accelerated transition to low emissions future</v>
      </c>
      <c r="G8" s="124" t="s">
        <v>131</v>
      </c>
      <c r="H8" s="135"/>
      <c r="I8" s="135"/>
    </row>
    <row r="9" spans="1:16" ht="15.75" thickBot="1" x14ac:dyDescent="0.3">
      <c r="A9" s="135"/>
      <c r="B9" s="106"/>
      <c r="C9" s="107">
        <f>+Overview!E7</f>
        <v>0.25</v>
      </c>
      <c r="D9" s="108">
        <f>+Overview!E8</f>
        <v>0.25</v>
      </c>
      <c r="E9" s="108">
        <f>+Overview!E9</f>
        <v>0.25</v>
      </c>
      <c r="F9" s="109">
        <f>+Overview!E10</f>
        <v>0.25</v>
      </c>
      <c r="G9" s="125"/>
      <c r="H9" s="135"/>
      <c r="I9" s="135"/>
    </row>
    <row r="10" spans="1:16" ht="27.95" customHeight="1" x14ac:dyDescent="0.25">
      <c r="A10" s="135"/>
      <c r="B10" s="122" t="str">
        <f>+Overview!B6</f>
        <v>Option 1:  600 MW in 2026</v>
      </c>
      <c r="C10" s="176">
        <f>+'Option 1'!B20</f>
        <v>574.24508381783517</v>
      </c>
      <c r="D10" s="177">
        <f>+'Option 1'!B36</f>
        <v>542.40325840613218</v>
      </c>
      <c r="E10" s="177">
        <f>+'Option 1'!B52</f>
        <v>768.3701863144006</v>
      </c>
      <c r="F10" s="178">
        <f>+'Option 1'!B68</f>
        <v>1581.542570879584</v>
      </c>
      <c r="G10" s="179">
        <f>+(C10*$C$9)+(D10*$D$9)+(E10*$E$9)+(F10*$F$9)</f>
        <v>866.64027485448798</v>
      </c>
      <c r="H10" s="135"/>
      <c r="I10" s="135"/>
    </row>
    <row r="11" spans="1:16" ht="27.95" customHeight="1" x14ac:dyDescent="0.25">
      <c r="A11" s="135"/>
      <c r="B11" s="122" t="str">
        <f>+Overview!B7</f>
        <v>Option 2:  750 MW in 2026</v>
      </c>
      <c r="C11" s="180">
        <f>+'Option 2'!B20</f>
        <v>671.44130666376759</v>
      </c>
      <c r="D11" s="181">
        <f>+'Option 2'!B36</f>
        <v>689.57434391689662</v>
      </c>
      <c r="E11" s="181">
        <f>+'Option 2'!B52</f>
        <v>958.31623457795195</v>
      </c>
      <c r="F11" s="182">
        <f>+'Option 2'!B68</f>
        <v>1946.0143934848963</v>
      </c>
      <c r="G11" s="183">
        <f>+(C11*$C$9)+(D11*$D$9)+(E11*$E$9)+(F11*$F$9)</f>
        <v>1066.3365696608782</v>
      </c>
      <c r="H11" s="135"/>
      <c r="I11" s="135"/>
    </row>
    <row r="12" spans="1:16" ht="27.95" customHeight="1" x14ac:dyDescent="0.25">
      <c r="A12" s="135"/>
      <c r="B12" s="122" t="str">
        <f>+Overview!B8</f>
        <v>Option 3:  600 MW in 2026 and 600 MW in 2028</v>
      </c>
      <c r="C12" s="184">
        <f>+'Option 3'!B20</f>
        <v>554.91679453197389</v>
      </c>
      <c r="D12" s="185">
        <f>+'Option 3'!B36</f>
        <v>766.97678196453921</v>
      </c>
      <c r="E12" s="185">
        <f>+'Option 3'!B52</f>
        <v>1129.9478770207586</v>
      </c>
      <c r="F12" s="178">
        <f>+'Option 3'!B68</f>
        <v>2644.5051594276492</v>
      </c>
      <c r="G12" s="179">
        <f t="shared" ref="G12" si="0">+(C12*$C$9)+(D12*$D$9)+(E12*$E$9)+(F12*$F$9)</f>
        <v>1274.0866532362302</v>
      </c>
      <c r="H12" s="135"/>
      <c r="I12" s="135"/>
    </row>
    <row r="13" spans="1:16" ht="27.95" customHeight="1" x14ac:dyDescent="0.25">
      <c r="A13" s="135"/>
      <c r="B13" s="122" t="str">
        <f>+Overview!B9</f>
        <v>Option 4:  750 MW in 2026 and 750 MW in 2028</v>
      </c>
      <c r="C13" s="184">
        <f>+'Option 4'!B20</f>
        <v>594.80452176276003</v>
      </c>
      <c r="D13" s="185">
        <f>+'Option 4'!B36</f>
        <v>947.16409708479523</v>
      </c>
      <c r="E13" s="186">
        <f>+'Option 4'!B52</f>
        <v>1372.0234245763008</v>
      </c>
      <c r="F13" s="187">
        <f>+'Option 4'!B68</f>
        <v>3182.2160665218134</v>
      </c>
      <c r="G13" s="188">
        <f>+(C13*$C$9)+(D13*$D$9)+(E13*$E$9)+(F13*$F$9)</f>
        <v>1524.0520274864175</v>
      </c>
      <c r="H13" s="135"/>
      <c r="I13" s="135"/>
    </row>
    <row r="14" spans="1:16" ht="27.95" customHeight="1" x14ac:dyDescent="0.25">
      <c r="A14" s="135"/>
      <c r="B14" s="133" t="str">
        <f>+Overview!B10</f>
        <v>Option 5:  750 MW in 2027 and 750 MW in 2028</v>
      </c>
      <c r="C14" s="189">
        <f>+'Option 5'!B20</f>
        <v>626.55235601000618</v>
      </c>
      <c r="D14" s="186">
        <f>+'Option 5'!B36</f>
        <v>953.06883667048237</v>
      </c>
      <c r="E14" s="186">
        <f>+'Option 5'!B52</f>
        <v>1352.7405230299257</v>
      </c>
      <c r="F14" s="190">
        <f>+'Option 5'!B68</f>
        <v>3166.1234628044895</v>
      </c>
      <c r="G14" s="191">
        <f t="shared" ref="G14:G20" si="1">+(C14*$C$9)+(D14*$D$9)+(E14*$E$9)+(F14*$F$9)</f>
        <v>1524.621294628726</v>
      </c>
      <c r="H14" s="135"/>
      <c r="I14" s="135"/>
    </row>
    <row r="15" spans="1:16" ht="27.95" customHeight="1" x14ac:dyDescent="0.25">
      <c r="A15" s="135"/>
      <c r="B15" s="122" t="str">
        <f>+Overview!B11</f>
        <v>Option 6:  750 MW in 2028 and 750 MW in 2030</v>
      </c>
      <c r="C15" s="184">
        <f>+'Option 6'!B20</f>
        <v>764.14810824728193</v>
      </c>
      <c r="D15" s="185">
        <f>+'Option 6'!B36</f>
        <v>1088.3396423132995</v>
      </c>
      <c r="E15" s="185">
        <f>+'Option 6'!B52</f>
        <v>1446.1351398440916</v>
      </c>
      <c r="F15" s="187">
        <f>+'Option 6'!B68</f>
        <v>3221.3550379712442</v>
      </c>
      <c r="G15" s="179">
        <f t="shared" si="1"/>
        <v>1629.9944820939793</v>
      </c>
      <c r="H15" s="135"/>
      <c r="I15" s="135"/>
    </row>
    <row r="16" spans="1:16" ht="27.95" customHeight="1" x14ac:dyDescent="0.25">
      <c r="A16" s="135"/>
      <c r="B16" s="122" t="str">
        <f>+Overview!B12</f>
        <v>Option 7:  750 MW in 2028 and 750 MW in 2032</v>
      </c>
      <c r="C16" s="184">
        <f>+'Option 7'!B20</f>
        <v>850.98875739097934</v>
      </c>
      <c r="D16" s="185">
        <f>+'Option 7'!B36</f>
        <v>1146.5714179750169</v>
      </c>
      <c r="E16" s="185">
        <f>+'Option 7'!B52</f>
        <v>1450.8584497877016</v>
      </c>
      <c r="F16" s="187">
        <f>+'Option 7'!B68</f>
        <v>3246.1425478888132</v>
      </c>
      <c r="G16" s="179">
        <f t="shared" si="1"/>
        <v>1673.6402932606277</v>
      </c>
      <c r="H16" s="135"/>
      <c r="I16" s="135"/>
    </row>
    <row r="17" spans="1:10" ht="27.95" customHeight="1" x14ac:dyDescent="0.25">
      <c r="A17" s="135"/>
      <c r="B17" s="122" t="str">
        <f>+Overview!B13</f>
        <v>Option 8:  750 MW in 2030 and 750 MW in 2032</v>
      </c>
      <c r="C17" s="184">
        <f>+'Option 8'!B20</f>
        <v>883.57394219295816</v>
      </c>
      <c r="D17" s="177">
        <f>+'Option 8'!B36</f>
        <v>1164.8276606072175</v>
      </c>
      <c r="E17" s="185">
        <f>+'Option 8'!B52</f>
        <v>1409.3959138165876</v>
      </c>
      <c r="F17" s="187">
        <f>+'Option 8'!B68</f>
        <v>3188.156541603028</v>
      </c>
      <c r="G17" s="179">
        <f t="shared" si="1"/>
        <v>1661.4885145549479</v>
      </c>
      <c r="H17" s="135"/>
      <c r="I17" s="135"/>
    </row>
    <row r="18" spans="1:10" ht="27.95" customHeight="1" x14ac:dyDescent="0.25">
      <c r="A18" s="135"/>
      <c r="B18" s="122" t="str">
        <f>+Overview!B14</f>
        <v>Option 9:  600 MW in 2028</v>
      </c>
      <c r="C18" s="176">
        <f>+'Option 9'!B20</f>
        <v>656.9347781799737</v>
      </c>
      <c r="D18" s="177">
        <f>+'Option 9'!B36</f>
        <v>605.57311991778226</v>
      </c>
      <c r="E18" s="177">
        <f>+'Option 9'!B52</f>
        <v>796.14487040071015</v>
      </c>
      <c r="F18" s="178">
        <f>+'Option 9'!B68</f>
        <v>1578.458457103588</v>
      </c>
      <c r="G18" s="192">
        <f t="shared" si="1"/>
        <v>909.27780640051355</v>
      </c>
      <c r="H18" s="292"/>
      <c r="I18" s="135"/>
    </row>
    <row r="19" spans="1:10" ht="27.95" customHeight="1" x14ac:dyDescent="0.25">
      <c r="A19" s="135"/>
      <c r="B19" s="122" t="str">
        <f>+Overview!B15</f>
        <v>Option 10:  750 MW in 2028</v>
      </c>
      <c r="C19" s="176">
        <f>+'Option 10'!B20</f>
        <v>763.63301092403549</v>
      </c>
      <c r="D19" s="177">
        <f>+'Option 10'!B36</f>
        <v>756.26008095326347</v>
      </c>
      <c r="E19" s="177">
        <f>+'Option 10'!B52</f>
        <v>983.14862354759794</v>
      </c>
      <c r="F19" s="178">
        <f>+'Option 10'!B68</f>
        <v>1928.644080352504</v>
      </c>
      <c r="G19" s="192">
        <f t="shared" si="1"/>
        <v>1107.9214489443502</v>
      </c>
      <c r="H19" s="135"/>
      <c r="I19" s="135"/>
    </row>
    <row r="20" spans="1:10" ht="27.95" customHeight="1" thickBot="1" x14ac:dyDescent="0.3">
      <c r="A20" s="135"/>
      <c r="B20" s="126" t="str">
        <f>+Overview!B16</f>
        <v>Option 11:  600 MW in 2028 and 600 MW in 2032</v>
      </c>
      <c r="C20" s="293">
        <f>+'Option 11'!B20</f>
        <v>781.31125164672744</v>
      </c>
      <c r="D20" s="294">
        <f>+'Option 11'!B36</f>
        <v>943.17150106645295</v>
      </c>
      <c r="E20" s="294">
        <f>+'Option 11'!B52</f>
        <v>1198.4832971454039</v>
      </c>
      <c r="F20" s="295">
        <f>+'Option 11'!B68</f>
        <v>2695.434217457253</v>
      </c>
      <c r="G20" s="193">
        <f t="shared" si="1"/>
        <v>1404.6000668289594</v>
      </c>
      <c r="H20" s="135"/>
      <c r="I20" s="135"/>
    </row>
    <row r="21" spans="1:10" x14ac:dyDescent="0.25">
      <c r="A21" s="135"/>
      <c r="B21" s="135"/>
      <c r="C21" s="135"/>
      <c r="D21" s="135"/>
      <c r="E21" s="135"/>
      <c r="F21" s="135"/>
      <c r="G21" s="271"/>
      <c r="H21" s="135"/>
      <c r="I21" s="135"/>
    </row>
    <row r="22" spans="1:10" ht="15.75" thickBot="1" x14ac:dyDescent="0.3">
      <c r="A22" s="139"/>
      <c r="B22" s="272"/>
      <c r="C22" s="139"/>
      <c r="D22" s="139"/>
      <c r="E22" s="139"/>
      <c r="F22" s="139"/>
      <c r="G22" s="139"/>
      <c r="H22" s="139"/>
      <c r="I22" s="139"/>
    </row>
    <row r="23" spans="1:10" x14ac:dyDescent="0.25">
      <c r="A23" s="160"/>
      <c r="B23" s="229"/>
      <c r="C23" s="160"/>
      <c r="D23" s="160"/>
      <c r="E23" s="160"/>
      <c r="F23" s="160"/>
      <c r="G23" s="160"/>
      <c r="H23" s="160"/>
      <c r="I23" s="135"/>
    </row>
    <row r="24" spans="1:10" ht="21" x14ac:dyDescent="0.35">
      <c r="A24" s="135"/>
      <c r="B24" s="230" t="s">
        <v>197</v>
      </c>
      <c r="C24" s="135"/>
      <c r="D24" s="135"/>
      <c r="E24" s="135"/>
      <c r="F24" s="135"/>
      <c r="G24" s="135"/>
      <c r="H24" s="135"/>
      <c r="I24" s="135"/>
    </row>
    <row r="25" spans="1:10" x14ac:dyDescent="0.25">
      <c r="A25" s="135"/>
      <c r="B25" s="297" t="s">
        <v>258</v>
      </c>
      <c r="C25" s="135"/>
      <c r="D25" s="135"/>
      <c r="E25" s="135"/>
      <c r="F25" s="135"/>
      <c r="G25" s="135"/>
      <c r="H25" s="135"/>
      <c r="I25" s="135"/>
    </row>
    <row r="26" spans="1:10" ht="28.5" customHeight="1" thickBot="1" x14ac:dyDescent="0.3">
      <c r="A26" s="135"/>
      <c r="B26" s="228" t="s">
        <v>196</v>
      </c>
      <c r="C26" s="135"/>
      <c r="D26" s="135"/>
      <c r="E26" s="135"/>
      <c r="F26" s="135"/>
      <c r="G26" s="135"/>
      <c r="H26" s="135"/>
      <c r="I26" s="135"/>
    </row>
    <row r="27" spans="1:10" ht="30" customHeight="1" thickBot="1" x14ac:dyDescent="0.3">
      <c r="A27" s="135"/>
      <c r="B27" s="134"/>
      <c r="C27" s="134"/>
      <c r="D27" s="134"/>
      <c r="E27" s="304" t="s">
        <v>201</v>
      </c>
      <c r="F27" s="305"/>
      <c r="G27" s="305"/>
      <c r="H27" s="305"/>
      <c r="I27" s="306"/>
    </row>
    <row r="28" spans="1:10" ht="48.75" customHeight="1" thickBot="1" x14ac:dyDescent="0.3">
      <c r="A28" s="135"/>
      <c r="B28" s="207" t="s">
        <v>198</v>
      </c>
      <c r="C28" s="208" t="s">
        <v>199</v>
      </c>
      <c r="D28" s="209" t="s">
        <v>200</v>
      </c>
      <c r="E28" s="210" t="str">
        <f>+C8</f>
        <v>1. Global slowdown</v>
      </c>
      <c r="F28" s="211" t="str">
        <f>+D8</f>
        <v>2. Status quo / current policy</v>
      </c>
      <c r="G28" s="211" t="str">
        <f>+E8</f>
        <v>3. Sustained renewables uptake</v>
      </c>
      <c r="H28" s="211" t="str">
        <f>+F8</f>
        <v>4. Accelerated transition to low emissions future</v>
      </c>
      <c r="I28" s="209" t="str">
        <f>+G8</f>
        <v>Weighted average</v>
      </c>
      <c r="J28" s="231"/>
    </row>
    <row r="29" spans="1:10" ht="27.75" customHeight="1" x14ac:dyDescent="0.25">
      <c r="A29" s="135"/>
      <c r="B29" s="212" t="str">
        <f>+B11</f>
        <v>Option 2:  750 MW in 2026</v>
      </c>
      <c r="C29" s="213" t="s">
        <v>202</v>
      </c>
      <c r="D29" s="214">
        <v>2026</v>
      </c>
      <c r="E29" s="218">
        <f>+C11</f>
        <v>671.44130666376759</v>
      </c>
      <c r="F29" s="219">
        <f t="shared" ref="F29:I29" si="2">+D11</f>
        <v>689.57434391689662</v>
      </c>
      <c r="G29" s="219">
        <f t="shared" si="2"/>
        <v>958.31623457795195</v>
      </c>
      <c r="H29" s="219">
        <f t="shared" si="2"/>
        <v>1946.0143934848963</v>
      </c>
      <c r="I29" s="220">
        <f t="shared" si="2"/>
        <v>1066.3365696608782</v>
      </c>
    </row>
    <row r="30" spans="1:10" ht="27.75" customHeight="1" thickBot="1" x14ac:dyDescent="0.3">
      <c r="A30" s="135"/>
      <c r="B30" s="222" t="str">
        <f>+B10</f>
        <v>Option 1:  600 MW in 2026</v>
      </c>
      <c r="C30" s="223" t="s">
        <v>203</v>
      </c>
      <c r="D30" s="224">
        <v>2026</v>
      </c>
      <c r="E30" s="225">
        <f>+C10</f>
        <v>574.24508381783517</v>
      </c>
      <c r="F30" s="301">
        <f t="shared" ref="F30:I30" si="3">+D10</f>
        <v>542.40325840613218</v>
      </c>
      <c r="G30" s="226">
        <f t="shared" si="3"/>
        <v>768.3701863144006</v>
      </c>
      <c r="H30" s="261">
        <f t="shared" si="3"/>
        <v>1581.542570879584</v>
      </c>
      <c r="I30" s="227">
        <f t="shared" si="3"/>
        <v>866.64027485448798</v>
      </c>
    </row>
    <row r="31" spans="1:10" ht="27.75" customHeight="1" thickBot="1" x14ac:dyDescent="0.3">
      <c r="A31" s="135"/>
      <c r="B31" s="307" t="s">
        <v>204</v>
      </c>
      <c r="C31" s="308"/>
      <c r="D31" s="309"/>
      <c r="E31" s="215">
        <f>+E29-E30</f>
        <v>97.196222845932425</v>
      </c>
      <c r="F31" s="216">
        <f t="shared" ref="F31:I31" si="4">+F29-F30</f>
        <v>147.17108551076444</v>
      </c>
      <c r="G31" s="216">
        <f t="shared" si="4"/>
        <v>189.94604826355135</v>
      </c>
      <c r="H31" s="216">
        <f t="shared" si="4"/>
        <v>364.47182260531235</v>
      </c>
      <c r="I31" s="217">
        <f t="shared" si="4"/>
        <v>199.69629480639026</v>
      </c>
    </row>
    <row r="32" spans="1:10" x14ac:dyDescent="0.25">
      <c r="A32" s="135"/>
      <c r="B32" s="135"/>
      <c r="C32" s="135"/>
      <c r="D32" s="135"/>
      <c r="E32" s="135"/>
      <c r="F32" s="135"/>
      <c r="G32" s="135"/>
      <c r="H32" s="135"/>
      <c r="I32" s="135"/>
    </row>
    <row r="33" spans="1:9" x14ac:dyDescent="0.25">
      <c r="A33" s="135"/>
      <c r="B33" s="135"/>
      <c r="C33" s="135"/>
      <c r="D33" s="135"/>
      <c r="E33" s="135"/>
      <c r="F33" s="135"/>
      <c r="G33" s="135"/>
      <c r="H33" s="135"/>
      <c r="I33" s="135"/>
    </row>
    <row r="34" spans="1:9" x14ac:dyDescent="0.25">
      <c r="A34" s="135"/>
      <c r="B34" s="135"/>
      <c r="C34" s="135"/>
      <c r="D34" s="135"/>
      <c r="E34" s="135"/>
      <c r="F34" s="135"/>
      <c r="G34" s="135"/>
      <c r="H34" s="135"/>
      <c r="I34" s="135"/>
    </row>
    <row r="35" spans="1:9" ht="16.5" thickBot="1" x14ac:dyDescent="0.3">
      <c r="A35" s="135"/>
      <c r="B35" s="228" t="s">
        <v>205</v>
      </c>
      <c r="C35" s="135"/>
      <c r="D35" s="135"/>
      <c r="E35" s="135"/>
      <c r="F35" s="135"/>
      <c r="G35" s="135"/>
      <c r="H35" s="135"/>
      <c r="I35" s="135"/>
    </row>
    <row r="36" spans="1:9" ht="28.5" customHeight="1" thickBot="1" x14ac:dyDescent="0.3">
      <c r="A36" s="135"/>
      <c r="B36" s="134"/>
      <c r="C36" s="134"/>
      <c r="D36" s="134"/>
      <c r="E36" s="304" t="s">
        <v>201</v>
      </c>
      <c r="F36" s="305"/>
      <c r="G36" s="305"/>
      <c r="H36" s="305"/>
      <c r="I36" s="306"/>
    </row>
    <row r="37" spans="1:9" ht="48" customHeight="1" thickBot="1" x14ac:dyDescent="0.3">
      <c r="A37" s="135"/>
      <c r="B37" s="207" t="s">
        <v>198</v>
      </c>
      <c r="C37" s="208" t="s">
        <v>199</v>
      </c>
      <c r="D37" s="209" t="s">
        <v>200</v>
      </c>
      <c r="E37" s="210" t="str">
        <f>+C8</f>
        <v>1. Global slowdown</v>
      </c>
      <c r="F37" s="211" t="str">
        <f t="shared" ref="F37:I37" si="5">+D8</f>
        <v>2. Status quo / current policy</v>
      </c>
      <c r="G37" s="211" t="str">
        <f t="shared" si="5"/>
        <v>3. Sustained renewables uptake</v>
      </c>
      <c r="H37" s="211" t="str">
        <f t="shared" si="5"/>
        <v>4. Accelerated transition to low emissions future</v>
      </c>
      <c r="I37" s="209" t="str">
        <f t="shared" si="5"/>
        <v>Weighted average</v>
      </c>
    </row>
    <row r="38" spans="1:9" ht="30" customHeight="1" x14ac:dyDescent="0.25">
      <c r="A38" s="135"/>
      <c r="B38" s="212" t="str">
        <f>+B13</f>
        <v>Option 4:  750 MW in 2026 and 750 MW in 2028</v>
      </c>
      <c r="C38" s="213" t="s">
        <v>207</v>
      </c>
      <c r="D38" s="214" t="s">
        <v>206</v>
      </c>
      <c r="E38" s="218">
        <f>+C13</f>
        <v>594.80452176276003</v>
      </c>
      <c r="F38" s="219">
        <f t="shared" ref="F38:I38" si="6">+D13</f>
        <v>947.16409708479523</v>
      </c>
      <c r="G38" s="219">
        <f t="shared" si="6"/>
        <v>1372.0234245763008</v>
      </c>
      <c r="H38" s="219">
        <f t="shared" si="6"/>
        <v>3182.2160665218134</v>
      </c>
      <c r="I38" s="220">
        <f t="shared" si="6"/>
        <v>1524.0520274864175</v>
      </c>
    </row>
    <row r="39" spans="1:9" ht="30" customHeight="1" thickBot="1" x14ac:dyDescent="0.3">
      <c r="A39" s="135"/>
      <c r="B39" s="222" t="str">
        <f>+B12</f>
        <v>Option 3:  600 MW in 2026 and 600 MW in 2028</v>
      </c>
      <c r="C39" s="223" t="s">
        <v>208</v>
      </c>
      <c r="D39" s="224" t="s">
        <v>206</v>
      </c>
      <c r="E39" s="225">
        <f>+C12</f>
        <v>554.91679453197389</v>
      </c>
      <c r="F39" s="226">
        <f t="shared" ref="F39:I39" si="7">+D12</f>
        <v>766.97678196453921</v>
      </c>
      <c r="G39" s="261">
        <f t="shared" si="7"/>
        <v>1129.9478770207586</v>
      </c>
      <c r="H39" s="261">
        <f t="shared" si="7"/>
        <v>2644.5051594276492</v>
      </c>
      <c r="I39" s="262">
        <f t="shared" si="7"/>
        <v>1274.0866532362302</v>
      </c>
    </row>
    <row r="40" spans="1:9" ht="30" customHeight="1" thickBot="1" x14ac:dyDescent="0.3">
      <c r="A40" s="135"/>
      <c r="B40" s="307" t="s">
        <v>209</v>
      </c>
      <c r="C40" s="308"/>
      <c r="D40" s="309"/>
      <c r="E40" s="215">
        <f>+E38-E39</f>
        <v>39.88772723078614</v>
      </c>
      <c r="F40" s="216">
        <f t="shared" ref="F40" si="8">+F38-F39</f>
        <v>180.18731512025602</v>
      </c>
      <c r="G40" s="216">
        <f t="shared" ref="G40" si="9">+G38-G39</f>
        <v>242.07554755554224</v>
      </c>
      <c r="H40" s="216">
        <f t="shared" ref="H40" si="10">+H38-H39</f>
        <v>537.71090709416421</v>
      </c>
      <c r="I40" s="217">
        <f t="shared" ref="I40" si="11">+I38-I39</f>
        <v>249.96537425018732</v>
      </c>
    </row>
    <row r="41" spans="1:9" x14ac:dyDescent="0.25">
      <c r="A41" s="135"/>
      <c r="B41" s="135"/>
      <c r="C41" s="135"/>
      <c r="D41" s="135"/>
      <c r="E41" s="135"/>
      <c r="F41" s="135"/>
      <c r="G41" s="135"/>
      <c r="H41" s="135"/>
      <c r="I41" s="135"/>
    </row>
    <row r="42" spans="1:9" x14ac:dyDescent="0.25">
      <c r="A42" s="135"/>
      <c r="B42" s="135"/>
      <c r="C42" s="135"/>
      <c r="D42" s="135"/>
      <c r="E42" s="135"/>
      <c r="F42" s="135"/>
      <c r="G42" s="135"/>
      <c r="H42" s="135"/>
      <c r="I42" s="135"/>
    </row>
    <row r="43" spans="1:9" x14ac:dyDescent="0.25">
      <c r="A43" s="135"/>
      <c r="B43" s="135"/>
      <c r="C43" s="135"/>
      <c r="D43" s="135"/>
      <c r="E43" s="135"/>
      <c r="F43" s="135"/>
      <c r="G43" s="135"/>
      <c r="H43" s="135"/>
      <c r="I43" s="135"/>
    </row>
    <row r="44" spans="1:9" ht="16.5" thickBot="1" x14ac:dyDescent="0.3">
      <c r="A44" s="135"/>
      <c r="B44" s="228" t="s">
        <v>210</v>
      </c>
      <c r="C44" s="135"/>
      <c r="D44" s="135"/>
      <c r="E44" s="135"/>
      <c r="F44" s="135"/>
      <c r="G44" s="135"/>
      <c r="H44" s="135"/>
      <c r="I44" s="135"/>
    </row>
    <row r="45" spans="1:9" ht="27" customHeight="1" thickBot="1" x14ac:dyDescent="0.3">
      <c r="A45" s="135"/>
      <c r="B45" s="134"/>
      <c r="C45" s="134"/>
      <c r="D45" s="134"/>
      <c r="E45" s="304" t="s">
        <v>201</v>
      </c>
      <c r="F45" s="305"/>
      <c r="G45" s="305"/>
      <c r="H45" s="305"/>
      <c r="I45" s="306"/>
    </row>
    <row r="46" spans="1:9" ht="45.75" customHeight="1" thickBot="1" x14ac:dyDescent="0.3">
      <c r="A46" s="135"/>
      <c r="B46" s="207" t="s">
        <v>198</v>
      </c>
      <c r="C46" s="208" t="s">
        <v>199</v>
      </c>
      <c r="D46" s="209" t="s">
        <v>200</v>
      </c>
      <c r="E46" s="210" t="str">
        <f>+C8</f>
        <v>1. Global slowdown</v>
      </c>
      <c r="F46" s="211" t="str">
        <f t="shared" ref="F46:I46" si="12">+D8</f>
        <v>2. Status quo / current policy</v>
      </c>
      <c r="G46" s="211" t="str">
        <f t="shared" si="12"/>
        <v>3. Sustained renewables uptake</v>
      </c>
      <c r="H46" s="211" t="str">
        <f t="shared" si="12"/>
        <v>4. Accelerated transition to low emissions future</v>
      </c>
      <c r="I46" s="209" t="str">
        <f t="shared" si="12"/>
        <v>Weighted average</v>
      </c>
    </row>
    <row r="47" spans="1:9" ht="30" customHeight="1" x14ac:dyDescent="0.25">
      <c r="A47" s="135"/>
      <c r="B47" s="212" t="str">
        <f>+B13</f>
        <v>Option 4:  750 MW in 2026 and 750 MW in 2028</v>
      </c>
      <c r="C47" s="213" t="s">
        <v>207</v>
      </c>
      <c r="D47" s="214" t="s">
        <v>206</v>
      </c>
      <c r="E47" s="232">
        <f>+C13</f>
        <v>594.80452176276003</v>
      </c>
      <c r="F47" s="219">
        <f t="shared" ref="F47:I47" si="13">+D13</f>
        <v>947.16409708479523</v>
      </c>
      <c r="G47" s="219">
        <f t="shared" si="13"/>
        <v>1372.0234245763008</v>
      </c>
      <c r="H47" s="219">
        <f t="shared" si="13"/>
        <v>3182.2160665218134</v>
      </c>
      <c r="I47" s="220">
        <f t="shared" si="13"/>
        <v>1524.0520274864175</v>
      </c>
    </row>
    <row r="48" spans="1:9" ht="30" customHeight="1" thickBot="1" x14ac:dyDescent="0.3">
      <c r="A48" s="135"/>
      <c r="B48" s="222" t="str">
        <f>+B11</f>
        <v>Option 2:  750 MW in 2026</v>
      </c>
      <c r="C48" s="223" t="s">
        <v>202</v>
      </c>
      <c r="D48" s="224">
        <v>2026</v>
      </c>
      <c r="E48" s="233">
        <f>+C11</f>
        <v>671.44130666376759</v>
      </c>
      <c r="F48" s="226">
        <f t="shared" ref="F48:I48" si="14">+D11</f>
        <v>689.57434391689662</v>
      </c>
      <c r="G48" s="226">
        <f t="shared" si="14"/>
        <v>958.31623457795195</v>
      </c>
      <c r="H48" s="261">
        <f t="shared" si="14"/>
        <v>1946.0143934848963</v>
      </c>
      <c r="I48" s="262">
        <f t="shared" si="14"/>
        <v>1066.3365696608782</v>
      </c>
    </row>
    <row r="49" spans="1:9" ht="30" customHeight="1" thickBot="1" x14ac:dyDescent="0.3">
      <c r="A49" s="135"/>
      <c r="B49" s="307" t="s">
        <v>209</v>
      </c>
      <c r="C49" s="308"/>
      <c r="D49" s="309"/>
      <c r="E49" s="215">
        <f>+E47-E48</f>
        <v>-76.636784901007559</v>
      </c>
      <c r="F49" s="216">
        <f t="shared" ref="F49" si="15">+F47-F48</f>
        <v>257.58975316789861</v>
      </c>
      <c r="G49" s="216">
        <f t="shared" ref="G49" si="16">+G47-G48</f>
        <v>413.70718999834889</v>
      </c>
      <c r="H49" s="216">
        <f t="shared" ref="H49" si="17">+H47-H48</f>
        <v>1236.2016730369171</v>
      </c>
      <c r="I49" s="217">
        <f t="shared" ref="I49" si="18">+I47-I48</f>
        <v>457.71545782553926</v>
      </c>
    </row>
    <row r="50" spans="1:9" x14ac:dyDescent="0.25">
      <c r="A50" s="135"/>
      <c r="B50" s="135"/>
      <c r="C50" s="135"/>
      <c r="D50" s="135"/>
      <c r="E50" s="135"/>
      <c r="F50" s="135"/>
      <c r="G50" s="135"/>
      <c r="H50" s="135"/>
      <c r="I50" s="135"/>
    </row>
    <row r="51" spans="1:9" x14ac:dyDescent="0.25">
      <c r="A51" s="135"/>
      <c r="B51" s="135"/>
      <c r="C51" s="135"/>
      <c r="D51" s="135"/>
      <c r="E51" s="135"/>
      <c r="F51" s="135"/>
      <c r="G51" s="135"/>
      <c r="H51" s="135"/>
      <c r="I51" s="135"/>
    </row>
    <row r="52" spans="1:9" x14ac:dyDescent="0.25">
      <c r="A52" s="135"/>
      <c r="B52" s="135"/>
      <c r="C52" s="135"/>
      <c r="D52" s="135"/>
      <c r="E52" s="135"/>
      <c r="F52" s="135"/>
      <c r="G52" s="135"/>
      <c r="H52" s="135"/>
      <c r="I52" s="135"/>
    </row>
    <row r="53" spans="1:9" ht="16.5" thickBot="1" x14ac:dyDescent="0.3">
      <c r="A53" s="135"/>
      <c r="B53" s="228" t="s">
        <v>218</v>
      </c>
      <c r="C53" s="135"/>
      <c r="D53" s="135"/>
      <c r="E53" s="135"/>
      <c r="F53" s="135"/>
      <c r="G53" s="135"/>
      <c r="H53" s="135"/>
      <c r="I53" s="135"/>
    </row>
    <row r="54" spans="1:9" ht="27.75" customHeight="1" thickBot="1" x14ac:dyDescent="0.3">
      <c r="A54" s="135"/>
      <c r="B54" s="134"/>
      <c r="C54" s="134"/>
      <c r="D54" s="134"/>
      <c r="E54" s="304" t="s">
        <v>201</v>
      </c>
      <c r="F54" s="305"/>
      <c r="G54" s="305"/>
      <c r="H54" s="305"/>
      <c r="I54" s="306"/>
    </row>
    <row r="55" spans="1:9" ht="48.75" customHeight="1" thickBot="1" x14ac:dyDescent="0.3">
      <c r="A55" s="135"/>
      <c r="B55" s="207" t="s">
        <v>198</v>
      </c>
      <c r="C55" s="208" t="s">
        <v>199</v>
      </c>
      <c r="D55" s="209" t="s">
        <v>200</v>
      </c>
      <c r="E55" s="210" t="str">
        <f>+C8</f>
        <v>1. Global slowdown</v>
      </c>
      <c r="F55" s="211" t="str">
        <f t="shared" ref="F55:I55" si="19">+D8</f>
        <v>2. Status quo / current policy</v>
      </c>
      <c r="G55" s="211" t="str">
        <f t="shared" si="19"/>
        <v>3. Sustained renewables uptake</v>
      </c>
      <c r="H55" s="211" t="str">
        <f t="shared" si="19"/>
        <v>4. Accelerated transition to low emissions future</v>
      </c>
      <c r="I55" s="209" t="str">
        <f t="shared" si="19"/>
        <v>Weighted average</v>
      </c>
    </row>
    <row r="56" spans="1:9" ht="30" customHeight="1" x14ac:dyDescent="0.25">
      <c r="A56" s="135"/>
      <c r="B56" s="212" t="str">
        <f>+B13</f>
        <v>Option 4:  750 MW in 2026 and 750 MW in 2028</v>
      </c>
      <c r="C56" s="238"/>
      <c r="D56" s="221" t="s">
        <v>206</v>
      </c>
      <c r="E56" s="232">
        <f>+C13</f>
        <v>594.80452176276003</v>
      </c>
      <c r="F56" s="243">
        <f t="shared" ref="F56:I56" si="20">+D13</f>
        <v>947.16409708479523</v>
      </c>
      <c r="G56" s="243">
        <f t="shared" si="20"/>
        <v>1372.0234245763008</v>
      </c>
      <c r="H56" s="243">
        <f t="shared" si="20"/>
        <v>3182.2160665218134</v>
      </c>
      <c r="I56" s="244">
        <f t="shared" si="20"/>
        <v>1524.0520274864175</v>
      </c>
    </row>
    <row r="57" spans="1:9" ht="30" customHeight="1" x14ac:dyDescent="0.25">
      <c r="A57" s="135"/>
      <c r="B57" s="234" t="str">
        <f>+B14</f>
        <v>Option 5:  750 MW in 2027 and 750 MW in 2028</v>
      </c>
      <c r="C57" s="240" t="s">
        <v>211</v>
      </c>
      <c r="D57" s="221" t="s">
        <v>214</v>
      </c>
      <c r="E57" s="235">
        <f>+C14</f>
        <v>626.55235601000618</v>
      </c>
      <c r="F57" s="245">
        <f t="shared" ref="F57:I57" si="21">+D14</f>
        <v>953.06883667048237</v>
      </c>
      <c r="G57" s="245">
        <f t="shared" si="21"/>
        <v>1352.7405230299257</v>
      </c>
      <c r="H57" s="245">
        <f t="shared" si="21"/>
        <v>3166.1234628044895</v>
      </c>
      <c r="I57" s="246">
        <f t="shared" si="21"/>
        <v>1524.621294628726</v>
      </c>
    </row>
    <row r="58" spans="1:9" ht="30" customHeight="1" x14ac:dyDescent="0.25">
      <c r="A58" s="135"/>
      <c r="B58" s="234" t="str">
        <f>+B15</f>
        <v>Option 6:  750 MW in 2028 and 750 MW in 2030</v>
      </c>
      <c r="C58" s="241" t="s">
        <v>212</v>
      </c>
      <c r="D58" s="221" t="s">
        <v>215</v>
      </c>
      <c r="E58" s="235">
        <f>+C15</f>
        <v>764.14810824728193</v>
      </c>
      <c r="F58" s="245">
        <f t="shared" ref="F58:I58" si="22">+D15</f>
        <v>1088.3396423132995</v>
      </c>
      <c r="G58" s="245">
        <f t="shared" si="22"/>
        <v>1446.1351398440916</v>
      </c>
      <c r="H58" s="245">
        <f t="shared" si="22"/>
        <v>3221.3550379712442</v>
      </c>
      <c r="I58" s="246">
        <f t="shared" si="22"/>
        <v>1629.9944820939793</v>
      </c>
    </row>
    <row r="59" spans="1:9" ht="30" customHeight="1" x14ac:dyDescent="0.25">
      <c r="A59" s="135"/>
      <c r="B59" s="234" t="str">
        <f>+B16</f>
        <v>Option 7:  750 MW in 2028 and 750 MW in 2032</v>
      </c>
      <c r="C59" s="242" t="s">
        <v>213</v>
      </c>
      <c r="D59" s="221" t="s">
        <v>216</v>
      </c>
      <c r="E59" s="235">
        <f>+C16</f>
        <v>850.98875739097934</v>
      </c>
      <c r="F59" s="245">
        <f t="shared" ref="F59:I59" si="23">+D16</f>
        <v>1146.5714179750169</v>
      </c>
      <c r="G59" s="236">
        <f t="shared" si="23"/>
        <v>1450.8584497877016</v>
      </c>
      <c r="H59" s="236">
        <f t="shared" si="23"/>
        <v>3246.1425478888132</v>
      </c>
      <c r="I59" s="237">
        <f t="shared" si="23"/>
        <v>1673.6402932606277</v>
      </c>
    </row>
    <row r="60" spans="1:9" ht="30" customHeight="1" thickBot="1" x14ac:dyDescent="0.3">
      <c r="A60" s="135"/>
      <c r="B60" s="222" t="str">
        <f>+B17</f>
        <v>Option 8:  750 MW in 2030 and 750 MW in 2032</v>
      </c>
      <c r="C60" s="239"/>
      <c r="D60" s="224" t="s">
        <v>217</v>
      </c>
      <c r="E60" s="233">
        <f>+C17</f>
        <v>883.57394219295816</v>
      </c>
      <c r="F60" s="265">
        <f t="shared" ref="F60:I60" si="24">+D17</f>
        <v>1164.8276606072175</v>
      </c>
      <c r="G60" s="263">
        <f t="shared" si="24"/>
        <v>1409.3959138165876</v>
      </c>
      <c r="H60" s="263">
        <f t="shared" si="24"/>
        <v>3188.156541603028</v>
      </c>
      <c r="I60" s="264">
        <f t="shared" si="24"/>
        <v>1661.4885145549479</v>
      </c>
    </row>
    <row r="61" spans="1:9" x14ac:dyDescent="0.25">
      <c r="A61" s="135"/>
      <c r="B61" s="135"/>
      <c r="C61" s="135"/>
      <c r="D61" s="135"/>
      <c r="E61" s="273"/>
      <c r="F61" s="273"/>
      <c r="G61" s="273"/>
      <c r="H61" s="273"/>
      <c r="I61" s="273"/>
    </row>
    <row r="62" spans="1:9" x14ac:dyDescent="0.25">
      <c r="A62" s="135"/>
      <c r="B62" s="135"/>
      <c r="C62" s="135"/>
      <c r="D62" s="135"/>
      <c r="E62" s="273"/>
      <c r="F62" s="273"/>
      <c r="G62" s="273"/>
      <c r="H62" s="273"/>
      <c r="I62" s="273"/>
    </row>
    <row r="63" spans="1:9" x14ac:dyDescent="0.25">
      <c r="A63" s="135"/>
      <c r="B63" s="135"/>
      <c r="C63" s="135"/>
      <c r="D63" s="135"/>
      <c r="E63" s="135"/>
      <c r="F63" s="135"/>
      <c r="G63" s="135"/>
      <c r="H63" s="135"/>
      <c r="I63" s="135"/>
    </row>
    <row r="64" spans="1:9" ht="16.5" thickBot="1" x14ac:dyDescent="0.3">
      <c r="A64" s="135"/>
      <c r="B64" s="228" t="s">
        <v>219</v>
      </c>
      <c r="C64" s="135"/>
      <c r="D64" s="135"/>
      <c r="E64" s="135"/>
      <c r="F64" s="135"/>
      <c r="G64" s="135"/>
      <c r="H64" s="135"/>
      <c r="I64" s="135"/>
    </row>
    <row r="65" spans="1:9" ht="31.5" customHeight="1" thickBot="1" x14ac:dyDescent="0.3">
      <c r="A65" s="135"/>
      <c r="B65" s="134"/>
      <c r="C65" s="134"/>
      <c r="D65" s="134"/>
      <c r="E65" s="304" t="s">
        <v>201</v>
      </c>
      <c r="F65" s="305"/>
      <c r="G65" s="305"/>
      <c r="H65" s="305"/>
      <c r="I65" s="306"/>
    </row>
    <row r="66" spans="1:9" ht="48.75" customHeight="1" thickBot="1" x14ac:dyDescent="0.3">
      <c r="A66" s="135"/>
      <c r="B66" s="207" t="s">
        <v>198</v>
      </c>
      <c r="C66" s="208" t="s">
        <v>199</v>
      </c>
      <c r="D66" s="209" t="s">
        <v>200</v>
      </c>
      <c r="E66" s="210" t="str">
        <f>+C8</f>
        <v>1. Global slowdown</v>
      </c>
      <c r="F66" s="211" t="str">
        <f t="shared" ref="F66:I66" si="25">+D8</f>
        <v>2. Status quo / current policy</v>
      </c>
      <c r="G66" s="211" t="str">
        <f t="shared" si="25"/>
        <v>3. Sustained renewables uptake</v>
      </c>
      <c r="H66" s="211" t="str">
        <f t="shared" si="25"/>
        <v>4. Accelerated transition to low emissions future</v>
      </c>
      <c r="I66" s="209" t="str">
        <f t="shared" si="25"/>
        <v>Weighted average</v>
      </c>
    </row>
    <row r="67" spans="1:9" ht="30" customHeight="1" x14ac:dyDescent="0.25">
      <c r="A67" s="135"/>
      <c r="B67" s="258" t="str">
        <f>+B18</f>
        <v>Option 9:  600 MW in 2028</v>
      </c>
      <c r="C67" s="247" t="s">
        <v>203</v>
      </c>
      <c r="D67" s="248">
        <v>2028</v>
      </c>
      <c r="E67" s="249">
        <f>+C18</f>
        <v>656.9347781799737</v>
      </c>
      <c r="F67" s="250">
        <f t="shared" ref="F67:I67" si="26">+D18</f>
        <v>605.57311991778226</v>
      </c>
      <c r="G67" s="250">
        <f t="shared" si="26"/>
        <v>796.14487040071015</v>
      </c>
      <c r="H67" s="250">
        <f t="shared" si="26"/>
        <v>1578.458457103588</v>
      </c>
      <c r="I67" s="251">
        <f t="shared" si="26"/>
        <v>909.27780640051355</v>
      </c>
    </row>
    <row r="68" spans="1:9" ht="30" customHeight="1" x14ac:dyDescent="0.25">
      <c r="A68" s="135"/>
      <c r="B68" s="259" t="str">
        <f>+B19</f>
        <v>Option 10:  750 MW in 2028</v>
      </c>
      <c r="C68" s="255" t="s">
        <v>202</v>
      </c>
      <c r="D68" s="248">
        <v>2028</v>
      </c>
      <c r="E68" s="252">
        <f>+C19</f>
        <v>763.63301092403549</v>
      </c>
      <c r="F68" s="253">
        <f t="shared" ref="F68:I68" si="27">+D19</f>
        <v>756.26008095326347</v>
      </c>
      <c r="G68" s="253">
        <f t="shared" si="27"/>
        <v>983.14862354759794</v>
      </c>
      <c r="H68" s="253">
        <f t="shared" si="27"/>
        <v>1928.644080352504</v>
      </c>
      <c r="I68" s="254">
        <f t="shared" si="27"/>
        <v>1107.9214489443502</v>
      </c>
    </row>
    <row r="69" spans="1:9" ht="30" customHeight="1" x14ac:dyDescent="0.25">
      <c r="A69" s="135"/>
      <c r="B69" s="259" t="str">
        <f>+B20</f>
        <v>Option 11:  600 MW in 2028 and 600 MW in 2032</v>
      </c>
      <c r="C69" s="255" t="s">
        <v>208</v>
      </c>
      <c r="D69" s="248" t="s">
        <v>216</v>
      </c>
      <c r="E69" s="252">
        <f>+C20</f>
        <v>781.31125164672744</v>
      </c>
      <c r="F69" s="253">
        <f t="shared" ref="F69:I69" si="28">+D20</f>
        <v>943.17150106645295</v>
      </c>
      <c r="G69" s="253">
        <f t="shared" si="28"/>
        <v>1198.4832971454039</v>
      </c>
      <c r="H69" s="253">
        <f t="shared" si="28"/>
        <v>2695.434217457253</v>
      </c>
      <c r="I69" s="254">
        <f t="shared" si="28"/>
        <v>1404.6000668289594</v>
      </c>
    </row>
    <row r="70" spans="1:9" ht="30" customHeight="1" thickBot="1" x14ac:dyDescent="0.3">
      <c r="A70" s="135"/>
      <c r="B70" s="260" t="str">
        <f>+B16</f>
        <v>Option 7:  750 MW in 2028 and 750 MW in 2032</v>
      </c>
      <c r="C70" s="256" t="s">
        <v>207</v>
      </c>
      <c r="D70" s="257" t="s">
        <v>216</v>
      </c>
      <c r="E70" s="266">
        <f>+C16</f>
        <v>850.98875739097934</v>
      </c>
      <c r="F70" s="267">
        <f t="shared" ref="F70:I70" si="29">+D16</f>
        <v>1146.5714179750169</v>
      </c>
      <c r="G70" s="267">
        <f t="shared" si="29"/>
        <v>1450.8584497877016</v>
      </c>
      <c r="H70" s="267">
        <f t="shared" si="29"/>
        <v>3246.1425478888132</v>
      </c>
      <c r="I70" s="268">
        <f t="shared" si="29"/>
        <v>1673.6402932606277</v>
      </c>
    </row>
    <row r="71" spans="1:9" x14ac:dyDescent="0.25">
      <c r="A71" s="135"/>
      <c r="B71" s="135"/>
      <c r="C71" s="135"/>
      <c r="D71" s="135"/>
      <c r="E71" s="273"/>
      <c r="F71" s="273"/>
      <c r="G71" s="273"/>
      <c r="H71" s="273"/>
      <c r="I71" s="273"/>
    </row>
    <row r="72" spans="1:9" x14ac:dyDescent="0.25">
      <c r="A72" s="135"/>
      <c r="B72" s="135"/>
      <c r="C72" s="135"/>
      <c r="D72" s="135"/>
      <c r="E72" s="135"/>
      <c r="F72" s="135"/>
      <c r="G72" s="135"/>
      <c r="H72" s="135"/>
      <c r="I72" s="135"/>
    </row>
    <row r="73" spans="1:9" hidden="1" x14ac:dyDescent="0.25">
      <c r="A73" s="135"/>
    </row>
    <row r="74" spans="1:9" hidden="1" x14ac:dyDescent="0.25">
      <c r="A74" s="135"/>
    </row>
    <row r="75" spans="1:9" hidden="1" x14ac:dyDescent="0.25">
      <c r="A75" s="135"/>
    </row>
    <row r="76" spans="1:9" hidden="1" x14ac:dyDescent="0.25">
      <c r="A76" s="135"/>
    </row>
    <row r="77" spans="1:9" hidden="1" x14ac:dyDescent="0.25">
      <c r="A77" s="135"/>
    </row>
    <row r="78" spans="1:9" hidden="1" x14ac:dyDescent="0.25">
      <c r="A78" s="135"/>
    </row>
    <row r="79" spans="1:9" hidden="1" x14ac:dyDescent="0.25">
      <c r="A79" s="135"/>
    </row>
    <row r="80" spans="1:9" hidden="1" x14ac:dyDescent="0.25">
      <c r="A80" s="135"/>
    </row>
    <row r="81" spans="1:1" hidden="1" x14ac:dyDescent="0.25">
      <c r="A81" s="135"/>
    </row>
    <row r="82" spans="1:1" hidden="1" x14ac:dyDescent="0.25">
      <c r="A82" s="135"/>
    </row>
    <row r="83" spans="1:1" hidden="1" x14ac:dyDescent="0.25">
      <c r="A83" s="135"/>
    </row>
    <row r="84" spans="1:1" hidden="1" x14ac:dyDescent="0.25">
      <c r="A84" s="135"/>
    </row>
    <row r="85" spans="1:1" hidden="1" x14ac:dyDescent="0.25">
      <c r="A85" s="135"/>
    </row>
    <row r="86" spans="1:1" hidden="1" x14ac:dyDescent="0.25">
      <c r="A86" s="135"/>
    </row>
    <row r="87" spans="1:1" hidden="1" x14ac:dyDescent="0.25">
      <c r="A87" s="135"/>
    </row>
    <row r="88" spans="1:1" hidden="1" x14ac:dyDescent="0.25">
      <c r="A88" s="135"/>
    </row>
    <row r="89" spans="1:1" hidden="1" x14ac:dyDescent="0.25">
      <c r="A89" s="135"/>
    </row>
    <row r="90" spans="1:1" hidden="1" x14ac:dyDescent="0.25">
      <c r="A90" s="135"/>
    </row>
    <row r="91" spans="1:1" hidden="1" x14ac:dyDescent="0.25">
      <c r="A91" s="135"/>
    </row>
    <row r="92" spans="1:1" hidden="1" x14ac:dyDescent="0.25">
      <c r="A92" s="135"/>
    </row>
    <row r="93" spans="1:1" hidden="1" x14ac:dyDescent="0.25">
      <c r="A93" s="135"/>
    </row>
    <row r="94" spans="1:1" hidden="1" x14ac:dyDescent="0.25">
      <c r="A94" s="135"/>
    </row>
    <row r="95" spans="1:1" hidden="1" x14ac:dyDescent="0.25">
      <c r="A95" s="135"/>
    </row>
    <row r="96" spans="1:1" hidden="1" x14ac:dyDescent="0.25">
      <c r="A96" s="135"/>
    </row>
    <row r="97" spans="1:1" hidden="1" x14ac:dyDescent="0.25">
      <c r="A97" s="135"/>
    </row>
    <row r="98" spans="1:1" hidden="1" x14ac:dyDescent="0.25">
      <c r="A98" s="135"/>
    </row>
    <row r="99" spans="1:1" hidden="1" x14ac:dyDescent="0.25">
      <c r="A99" s="135"/>
    </row>
    <row r="100" spans="1:1" hidden="1" x14ac:dyDescent="0.25">
      <c r="A100" s="135"/>
    </row>
    <row r="101" spans="1:1" hidden="1" x14ac:dyDescent="0.25">
      <c r="A101" s="135"/>
    </row>
    <row r="102" spans="1:1" hidden="1" x14ac:dyDescent="0.25">
      <c r="A102" s="135"/>
    </row>
    <row r="103" spans="1:1" hidden="1" x14ac:dyDescent="0.25">
      <c r="A103" s="135"/>
    </row>
  </sheetData>
  <mergeCells count="9">
    <mergeCell ref="E45:I45"/>
    <mergeCell ref="B49:D49"/>
    <mergeCell ref="E54:I54"/>
    <mergeCell ref="E65:I65"/>
    <mergeCell ref="C7:F7"/>
    <mergeCell ref="E27:I27"/>
    <mergeCell ref="B31:D31"/>
    <mergeCell ref="E36:I36"/>
    <mergeCell ref="B40:D40"/>
  </mergeCells>
  <pageMargins left="0.70866141732283472" right="0.70866141732283472" top="0.74803149606299213" bottom="0.74803149606299213" header="0.31496062992125984" footer="0.31496062992125984"/>
  <pageSetup paperSize="9" scale="28" orientation="landscape" horizontalDpi="0" verticalDpi="0" r:id="rId1"/>
  <ignoredErrors>
    <ignoredError sqref="E29:I2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443D5-C03A-4453-91B3-0FC27319FCB2}">
  <dimension ref="A1:XFC894"/>
  <sheetViews>
    <sheetView zoomScale="90" zoomScaleNormal="90" workbookViewId="0"/>
  </sheetViews>
  <sheetFormatPr defaultColWidth="0" defaultRowHeight="15" zeroHeight="1" x14ac:dyDescent="0.25"/>
  <cols>
    <col min="1" max="1" width="9.140625" customWidth="1"/>
    <col min="2" max="2" width="51.140625" style="135" customWidth="1"/>
    <col min="3" max="6" width="9.140625" style="135" customWidth="1"/>
    <col min="7" max="7" width="9.140625" customWidth="1"/>
    <col min="8" max="8" width="16.7109375" customWidth="1"/>
    <col min="9" max="38" width="9.140625" customWidth="1"/>
    <col min="39" max="39" width="2.42578125" style="135" customWidth="1"/>
    <col min="40" max="16383" width="9.140625" hidden="1"/>
    <col min="16384" max="16384" width="0.140625" hidden="1" customWidth="1"/>
  </cols>
  <sheetData>
    <row r="1" spans="1:38" ht="23.25" x14ac:dyDescent="0.35">
      <c r="A1" s="200" t="s">
        <v>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</row>
    <row r="2" spans="1:38" x14ac:dyDescent="0.25">
      <c r="A2" s="135" t="s">
        <v>139</v>
      </c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</row>
    <row r="3" spans="1:38" x14ac:dyDescent="0.25">
      <c r="A3" s="143" t="s">
        <v>140</v>
      </c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</row>
    <row r="4" spans="1:38" ht="15.75" thickBot="1" x14ac:dyDescent="0.3">
      <c r="A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</row>
    <row r="5" spans="1:38" ht="21.75" thickTop="1" x14ac:dyDescent="0.35">
      <c r="A5" s="121" t="str">
        <f>+Overview!B6</f>
        <v>Option 1:  600 MW in 2026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</row>
    <row r="6" spans="1:38" x14ac:dyDescent="0.25">
      <c r="A6" s="134" t="str">
        <f>+Overview!B6</f>
        <v>Option 1:  600 MW in 2026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</row>
    <row r="7" spans="1:38" x14ac:dyDescent="0.25">
      <c r="A7" s="134" t="s">
        <v>15</v>
      </c>
      <c r="B7" s="134" t="str">
        <f>+Overview!D7</f>
        <v>1. Global slowdown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</row>
    <row r="8" spans="1:38" x14ac:dyDescent="0.25">
      <c r="A8" s="136" t="s">
        <v>145</v>
      </c>
      <c r="B8" s="137" t="s">
        <v>179</v>
      </c>
      <c r="C8" s="137" t="s">
        <v>142</v>
      </c>
      <c r="D8" s="138" t="s">
        <v>143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</row>
    <row r="9" spans="1:38" x14ac:dyDescent="0.25">
      <c r="A9" s="135"/>
      <c r="G9" t="s">
        <v>128</v>
      </c>
      <c r="I9" s="142" t="s">
        <v>23</v>
      </c>
      <c r="J9" s="142" t="s">
        <v>24</v>
      </c>
      <c r="K9" s="142" t="s">
        <v>25</v>
      </c>
      <c r="L9" s="142" t="s">
        <v>26</v>
      </c>
      <c r="M9" s="142" t="s">
        <v>27</v>
      </c>
      <c r="N9" s="142" t="s">
        <v>28</v>
      </c>
      <c r="O9" s="142" t="s">
        <v>29</v>
      </c>
      <c r="P9" s="142" t="s">
        <v>30</v>
      </c>
      <c r="Q9" s="142" t="s">
        <v>31</v>
      </c>
      <c r="R9" s="142" t="s">
        <v>32</v>
      </c>
      <c r="S9" s="142" t="s">
        <v>33</v>
      </c>
      <c r="T9" s="142" t="s">
        <v>34</v>
      </c>
      <c r="U9" s="142" t="s">
        <v>35</v>
      </c>
      <c r="V9" s="142" t="s">
        <v>36</v>
      </c>
      <c r="W9" s="142" t="s">
        <v>37</v>
      </c>
      <c r="X9" s="142" t="s">
        <v>38</v>
      </c>
      <c r="Y9" s="142" t="s">
        <v>39</v>
      </c>
      <c r="Z9" s="142" t="s">
        <v>40</v>
      </c>
      <c r="AA9" s="142" t="s">
        <v>41</v>
      </c>
      <c r="AB9" s="142" t="s">
        <v>42</v>
      </c>
      <c r="AC9" s="142" t="s">
        <v>43</v>
      </c>
      <c r="AD9" s="142" t="s">
        <v>44</v>
      </c>
      <c r="AE9" s="142" t="s">
        <v>45</v>
      </c>
      <c r="AF9" s="142" t="s">
        <v>46</v>
      </c>
      <c r="AG9" s="142" t="s">
        <v>47</v>
      </c>
      <c r="AH9" s="142" t="s">
        <v>48</v>
      </c>
      <c r="AI9" s="142" t="s">
        <v>49</v>
      </c>
      <c r="AJ9" s="142" t="s">
        <v>50</v>
      </c>
      <c r="AK9" s="142" t="s">
        <v>51</v>
      </c>
      <c r="AL9" s="142" t="s">
        <v>52</v>
      </c>
    </row>
    <row r="10" spans="1:38" x14ac:dyDescent="0.25">
      <c r="A10" s="135"/>
      <c r="G10" s="8"/>
      <c r="H10" s="9" t="s">
        <v>16</v>
      </c>
      <c r="I10" s="141">
        <v>3.8617995368760531E-3</v>
      </c>
      <c r="J10" s="141">
        <v>3.7694698626889941E-3</v>
      </c>
      <c r="K10" s="141">
        <v>-3.3384260932452179</v>
      </c>
      <c r="L10" s="141">
        <v>-3.160122303140227</v>
      </c>
      <c r="M10" s="141">
        <v>-2.5233343696818906</v>
      </c>
      <c r="N10" s="141">
        <v>-5.8641252630062866</v>
      </c>
      <c r="O10" s="141">
        <v>-5.3893221792795885</v>
      </c>
      <c r="P10" s="141">
        <v>25.879630850484659</v>
      </c>
      <c r="Q10" s="141">
        <v>19.565399236433109</v>
      </c>
      <c r="R10" s="141">
        <v>23.94418361729646</v>
      </c>
      <c r="S10" s="141">
        <v>61.610953120977001</v>
      </c>
      <c r="T10" s="141">
        <v>52.708367448879244</v>
      </c>
      <c r="U10" s="141">
        <v>21.85139708190286</v>
      </c>
      <c r="V10" s="141">
        <v>49.083546507417168</v>
      </c>
      <c r="W10" s="141">
        <v>31.162712242398698</v>
      </c>
      <c r="X10" s="141">
        <v>40.070337761859946</v>
      </c>
      <c r="Y10" s="141">
        <v>21.499619792332851</v>
      </c>
      <c r="Z10" s="141">
        <v>22.634855720313681</v>
      </c>
      <c r="AA10" s="141">
        <v>20.765749056407685</v>
      </c>
      <c r="AB10" s="141">
        <v>10.614802363736999</v>
      </c>
      <c r="AC10" s="141">
        <v>17.455733919563272</v>
      </c>
      <c r="AD10" s="141">
        <v>21.779044854203903</v>
      </c>
      <c r="AE10" s="141">
        <v>15.505606069048781</v>
      </c>
      <c r="AF10" s="141">
        <v>-22.695458327358438</v>
      </c>
      <c r="AG10" s="141">
        <v>-22.316754740656961</v>
      </c>
      <c r="AH10" s="141">
        <v>-19.355935446650392</v>
      </c>
      <c r="AI10" s="141">
        <v>-16.805499759411532</v>
      </c>
      <c r="AJ10" s="141">
        <v>-19.859733770376124</v>
      </c>
      <c r="AK10" s="141">
        <v>-14.635840438008245</v>
      </c>
      <c r="AL10" s="141">
        <v>-5.9377877791689571</v>
      </c>
    </row>
    <row r="11" spans="1:38" x14ac:dyDescent="0.25">
      <c r="A11" s="135"/>
      <c r="G11" s="11"/>
      <c r="H11" s="9" t="s">
        <v>125</v>
      </c>
      <c r="I11" s="10">
        <v>3.4812258198764496</v>
      </c>
      <c r="J11" s="10">
        <v>3.2870497794108218</v>
      </c>
      <c r="K11" s="10">
        <v>2.3480615431257625</v>
      </c>
      <c r="L11" s="10">
        <v>0.65497397364283216</v>
      </c>
      <c r="M11" s="10">
        <v>1.0513329190405543</v>
      </c>
      <c r="N11" s="10">
        <v>12.216846863890822</v>
      </c>
      <c r="O11" s="10">
        <v>21.93381793566045</v>
      </c>
      <c r="P11" s="10">
        <v>28.47014053464099</v>
      </c>
      <c r="Q11" s="10">
        <v>14.502652598045884</v>
      </c>
      <c r="R11" s="10">
        <v>6.4816062417594864</v>
      </c>
      <c r="S11" s="10">
        <v>8.7521192132749803</v>
      </c>
      <c r="T11" s="10">
        <v>11.402229683710353</v>
      </c>
      <c r="U11" s="10">
        <v>4.7907596050501695</v>
      </c>
      <c r="V11" s="10">
        <v>11.988273111584476</v>
      </c>
      <c r="W11" s="10">
        <v>6.5635996926870348</v>
      </c>
      <c r="X11" s="10">
        <v>6.5122674278370312</v>
      </c>
      <c r="Y11" s="10">
        <v>1.6992290981022791</v>
      </c>
      <c r="Z11" s="10">
        <v>1.8136134111649653</v>
      </c>
      <c r="AA11" s="10">
        <v>1.4868081806873761</v>
      </c>
      <c r="AB11" s="10">
        <v>-2.9427097427411582</v>
      </c>
      <c r="AC11" s="10">
        <v>-0.51870892594558882</v>
      </c>
      <c r="AD11" s="10">
        <v>0.96939515935866893</v>
      </c>
      <c r="AE11" s="10">
        <v>-0.67996779172909783</v>
      </c>
      <c r="AF11" s="10">
        <v>-11.276264002253924</v>
      </c>
      <c r="AG11" s="10">
        <v>-10.941831485247235</v>
      </c>
      <c r="AH11" s="10">
        <v>-9.8361122591135768</v>
      </c>
      <c r="AI11" s="10">
        <v>-9.1210449794264719</v>
      </c>
      <c r="AJ11" s="10">
        <v>-9.1969785319464563</v>
      </c>
      <c r="AK11" s="10">
        <v>-7.0439264013904221</v>
      </c>
      <c r="AL11" s="10">
        <v>-4.2694476839185995</v>
      </c>
    </row>
    <row r="12" spans="1:38" x14ac:dyDescent="0.25">
      <c r="A12" s="135"/>
      <c r="G12" s="12"/>
      <c r="H12" s="9" t="s">
        <v>17</v>
      </c>
      <c r="I12" s="10">
        <v>10.005136180989666</v>
      </c>
      <c r="J12" s="10">
        <v>-1.1541810945905127</v>
      </c>
      <c r="K12" s="10">
        <v>0.75787099608942299</v>
      </c>
      <c r="L12" s="10">
        <v>4.1848423140590967</v>
      </c>
      <c r="M12" s="10">
        <v>3.1611175479993108</v>
      </c>
      <c r="N12" s="10">
        <v>-37.460636343111219</v>
      </c>
      <c r="O12" s="10">
        <v>-28.410597890700046</v>
      </c>
      <c r="P12" s="10">
        <v>14.462009801849945</v>
      </c>
      <c r="Q12" s="10">
        <v>-16.853575921900301</v>
      </c>
      <c r="R12" s="10">
        <v>74.101222717264818</v>
      </c>
      <c r="S12" s="10">
        <v>-19.621762548539891</v>
      </c>
      <c r="T12" s="10">
        <v>35.245458616759379</v>
      </c>
      <c r="U12" s="10">
        <v>46.11501102456441</v>
      </c>
      <c r="V12" s="10">
        <v>31.159920055729572</v>
      </c>
      <c r="W12" s="10">
        <v>23.262757024929442</v>
      </c>
      <c r="X12" s="10">
        <v>79.006727879650043</v>
      </c>
      <c r="Y12" s="10">
        <v>102.59923175276117</v>
      </c>
      <c r="Z12" s="10">
        <v>64.491234898085963</v>
      </c>
      <c r="AA12" s="10">
        <v>69.799657224400448</v>
      </c>
      <c r="AB12" s="10">
        <v>70.791109612889954</v>
      </c>
      <c r="AC12" s="10">
        <v>65.108372679209879</v>
      </c>
      <c r="AD12" s="10">
        <v>91.280840082029954</v>
      </c>
      <c r="AE12" s="10">
        <v>71.711057286770085</v>
      </c>
      <c r="AF12" s="10">
        <v>128.82620614554014</v>
      </c>
      <c r="AG12" s="10">
        <v>121.01646747662005</v>
      </c>
      <c r="AH12" s="10">
        <v>106.42758208002499</v>
      </c>
      <c r="AI12" s="10">
        <v>100.55455420895987</v>
      </c>
      <c r="AJ12" s="10">
        <v>71.404937480669787</v>
      </c>
      <c r="AK12" s="10">
        <v>70.608971196169819</v>
      </c>
      <c r="AL12" s="10">
        <v>80.528296282649876</v>
      </c>
    </row>
    <row r="13" spans="1:38" x14ac:dyDescent="0.25">
      <c r="A13" s="135"/>
      <c r="G13" s="13"/>
      <c r="H13" s="9" t="s">
        <v>126</v>
      </c>
      <c r="I13" s="10">
        <v>-0.69084595489266576</v>
      </c>
      <c r="J13" s="10">
        <v>0.3541306749037858</v>
      </c>
      <c r="K13" s="10">
        <v>1.7391875177736438E-2</v>
      </c>
      <c r="L13" s="10">
        <v>0.16744411945910542</v>
      </c>
      <c r="M13" s="10">
        <v>0.17137264544601294</v>
      </c>
      <c r="N13" s="10">
        <v>6.67603397561777</v>
      </c>
      <c r="O13" s="10">
        <v>8.2961104443628528</v>
      </c>
      <c r="P13" s="10">
        <v>-2.0494734487956521</v>
      </c>
      <c r="Q13" s="10">
        <v>5.7955783674516397</v>
      </c>
      <c r="R13" s="10">
        <v>7.3979037432470705</v>
      </c>
      <c r="S13" s="10">
        <v>5.3385989480978537</v>
      </c>
      <c r="T13" s="10">
        <v>5.8734115516883207</v>
      </c>
      <c r="U13" s="10">
        <v>11.357094296925936</v>
      </c>
      <c r="V13" s="10">
        <v>5.7966990854511096</v>
      </c>
      <c r="W13" s="10">
        <v>10.238270864189587</v>
      </c>
      <c r="X13" s="10">
        <v>1.6802376033739961</v>
      </c>
      <c r="Y13" s="10">
        <v>2.9686088900075447</v>
      </c>
      <c r="Z13" s="10">
        <v>4.8987744761664089</v>
      </c>
      <c r="AA13" s="10">
        <v>4.1213431098479987</v>
      </c>
      <c r="AB13" s="10">
        <v>9.1671912779075342</v>
      </c>
      <c r="AC13" s="10">
        <v>6.2056369552696538</v>
      </c>
      <c r="AD13" s="10">
        <v>2.3758417044857651</v>
      </c>
      <c r="AE13" s="10">
        <v>3.2887037673513078</v>
      </c>
      <c r="AF13" s="10">
        <v>7.9759732616697647</v>
      </c>
      <c r="AG13" s="10">
        <v>8.5256885618594822</v>
      </c>
      <c r="AH13" s="10">
        <v>8.148977521987149</v>
      </c>
      <c r="AI13" s="10">
        <v>6.9951867288525875</v>
      </c>
      <c r="AJ13" s="10">
        <v>7.5307734719951043</v>
      </c>
      <c r="AK13" s="10">
        <v>5.398173779701068</v>
      </c>
      <c r="AL13" s="10">
        <v>2.1671703950010226</v>
      </c>
    </row>
    <row r="14" spans="1:38" x14ac:dyDescent="0.25">
      <c r="A14" s="135"/>
      <c r="G14" s="14"/>
      <c r="H14" s="9" t="s">
        <v>18</v>
      </c>
      <c r="I14" s="10">
        <v>1.5373268695086746E-4</v>
      </c>
      <c r="J14" s="10">
        <v>1.6578942905968422E-4</v>
      </c>
      <c r="K14" s="10">
        <v>1.9097660968493951E-4</v>
      </c>
      <c r="L14" s="10">
        <v>1.9557653967209156E-4</v>
      </c>
      <c r="M14" s="10">
        <v>2.0048600568013967E-4</v>
      </c>
      <c r="N14" s="10">
        <v>2.1448091114104951E-4</v>
      </c>
      <c r="O14" s="10">
        <v>3.08390911507002E-4</v>
      </c>
      <c r="P14" s="10">
        <v>2.7284079786009082E-4</v>
      </c>
      <c r="Q14" s="10">
        <v>2.3205839742349217E-4</v>
      </c>
      <c r="R14" s="10">
        <v>3.1212189688228875</v>
      </c>
      <c r="S14" s="10">
        <v>2.9473751281702611</v>
      </c>
      <c r="T14" s="10">
        <v>3.088160815145061</v>
      </c>
      <c r="U14" s="10">
        <v>0.66320955374181167</v>
      </c>
      <c r="V14" s="10">
        <v>5.5007109754517991</v>
      </c>
      <c r="W14" s="10">
        <v>4.3549593532791455</v>
      </c>
      <c r="X14" s="10">
        <v>3.1547732118116016</v>
      </c>
      <c r="Y14" s="10">
        <v>2.0189357183467678</v>
      </c>
      <c r="Z14" s="10">
        <v>2.1086476450784915</v>
      </c>
      <c r="AA14" s="10">
        <v>1.9534093591365433</v>
      </c>
      <c r="AB14" s="10">
        <v>-3.3191465870963555</v>
      </c>
      <c r="AC14" s="10">
        <v>-0.64426317863032523</v>
      </c>
      <c r="AD14" s="10">
        <v>2.3506962905205739</v>
      </c>
      <c r="AE14" s="10">
        <v>-1.1852789094041043</v>
      </c>
      <c r="AF14" s="10">
        <v>-4.6888258397151219</v>
      </c>
      <c r="AG14" s="10">
        <v>-4.6911748891261311</v>
      </c>
      <c r="AH14" s="10">
        <v>-4.1592141011429362</v>
      </c>
      <c r="AI14" s="10">
        <v>-3.9278779449065979</v>
      </c>
      <c r="AJ14" s="10">
        <v>-3.7625279527328388</v>
      </c>
      <c r="AK14" s="10">
        <v>-1.7481580421707861</v>
      </c>
      <c r="AL14" s="10">
        <v>-0.35326421749718406</v>
      </c>
    </row>
    <row r="15" spans="1:38" x14ac:dyDescent="0.25">
      <c r="A15" s="135"/>
      <c r="G15" s="15"/>
      <c r="H15" s="9" t="s">
        <v>19</v>
      </c>
      <c r="I15" s="10">
        <v>9.6227253000000929E-4</v>
      </c>
      <c r="J15" s="10">
        <v>9.6954847000000309E-4</v>
      </c>
      <c r="K15" s="10">
        <v>0.87639640019999732</v>
      </c>
      <c r="L15" s="10">
        <v>1.0238325299987139E-3</v>
      </c>
      <c r="M15" s="10">
        <v>9.8968869000000403E-4</v>
      </c>
      <c r="N15" s="10">
        <v>6.6855846384700044</v>
      </c>
      <c r="O15" s="10">
        <v>16.423353354250004</v>
      </c>
      <c r="P15" s="10">
        <v>-9.1207927000000084E-3</v>
      </c>
      <c r="Q15" s="10">
        <v>9.1492175000000477E-4</v>
      </c>
      <c r="R15" s="10">
        <v>9.5559163000000225E-4</v>
      </c>
      <c r="S15" s="10">
        <v>6.0425100403300007</v>
      </c>
      <c r="T15" s="10">
        <v>2.34960736E-2</v>
      </c>
      <c r="U15" s="10">
        <v>-5.6429511299999945E-3</v>
      </c>
      <c r="V15" s="10">
        <v>0.5029118302700013</v>
      </c>
      <c r="W15" s="10">
        <v>3.0266148893499984</v>
      </c>
      <c r="X15" s="10">
        <v>0.44167307087001006</v>
      </c>
      <c r="Y15" s="10">
        <v>-9.8567923700002003E-3</v>
      </c>
      <c r="Z15" s="10">
        <v>-1.3492740290000249E-2</v>
      </c>
      <c r="AA15" s="10">
        <v>-9.2381220200000946E-2</v>
      </c>
      <c r="AB15" s="10">
        <v>-4.2662765541100001</v>
      </c>
      <c r="AC15" s="10">
        <v>8.3175496849999808E-2</v>
      </c>
      <c r="AD15" s="10">
        <v>-4.2297365300900012</v>
      </c>
      <c r="AE15" s="10">
        <v>-4.947584206000144E-2</v>
      </c>
      <c r="AF15" s="10">
        <v>-0.16324326272</v>
      </c>
      <c r="AG15" s="10">
        <v>7.5010237999999837E-4</v>
      </c>
      <c r="AH15" s="10">
        <v>0.32961884937000097</v>
      </c>
      <c r="AI15" s="10">
        <v>1.3481464901799995</v>
      </c>
      <c r="AJ15" s="10">
        <v>2.9204276100012194E-3</v>
      </c>
      <c r="AK15" s="10">
        <v>0.1493858703900004</v>
      </c>
      <c r="AL15" s="10">
        <v>0.71978226887999952</v>
      </c>
    </row>
    <row r="16" spans="1:38" x14ac:dyDescent="0.25">
      <c r="A16" s="135"/>
      <c r="G16" s="16"/>
      <c r="H16" s="9" t="s">
        <v>20</v>
      </c>
      <c r="I16" s="10">
        <v>-4.4762003020025816</v>
      </c>
      <c r="J16" s="10">
        <v>1.67535397436948E-5</v>
      </c>
      <c r="K16" s="10">
        <v>2.2197661480934805E-4</v>
      </c>
      <c r="L16" s="10">
        <v>1.4511298547160969</v>
      </c>
      <c r="M16" s="10">
        <v>-1.0213902738693896</v>
      </c>
      <c r="N16" s="10">
        <v>11.428220734609958</v>
      </c>
      <c r="O16" s="10">
        <v>-10.152506037319959</v>
      </c>
      <c r="P16" s="10">
        <v>0.21593677872226991</v>
      </c>
      <c r="Q16" s="10">
        <v>9.7336440926450791</v>
      </c>
      <c r="R16" s="10">
        <v>-11.115240050989364</v>
      </c>
      <c r="S16" s="10">
        <v>0.61323716949141283</v>
      </c>
      <c r="T16" s="10">
        <v>-1.0230662089838471E-3</v>
      </c>
      <c r="U16" s="10">
        <v>-2.0102570714830064</v>
      </c>
      <c r="V16" s="10">
        <v>-1.779962719526047</v>
      </c>
      <c r="W16" s="10">
        <v>1.3971135192167878</v>
      </c>
      <c r="X16" s="10">
        <v>6.6672934667888484E-4</v>
      </c>
      <c r="Y16" s="10">
        <v>1.6446638133116309E-4</v>
      </c>
      <c r="Z16" s="10">
        <v>6.1177126628822622E-7</v>
      </c>
      <c r="AA16" s="10">
        <v>5.9453394274929114E-7</v>
      </c>
      <c r="AB16" s="10">
        <v>9.8160578687444344E-7</v>
      </c>
      <c r="AC16" s="10">
        <v>3.0108957036276709E-7</v>
      </c>
      <c r="AD16" s="10">
        <v>4.4772571305382975E-7</v>
      </c>
      <c r="AE16" s="10">
        <v>-1.182424043851612E-7</v>
      </c>
      <c r="AF16" s="10">
        <v>2.7538691797057632E-7</v>
      </c>
      <c r="AG16" s="10">
        <v>2.6633451734575293E-6</v>
      </c>
      <c r="AH16" s="10">
        <v>4.4148414569208284E-7</v>
      </c>
      <c r="AI16" s="10">
        <v>5.8685154890701119E-7</v>
      </c>
      <c r="AJ16" s="10">
        <v>-1.5712465309296347E-7</v>
      </c>
      <c r="AK16" s="10">
        <v>1.1110559773769277E-6</v>
      </c>
      <c r="AL16" s="10">
        <v>-8.9407595666755499E-8</v>
      </c>
    </row>
    <row r="17" spans="1:38" x14ac:dyDescent="0.25">
      <c r="A17" s="135"/>
      <c r="G17" s="17"/>
      <c r="H17" s="9" t="s">
        <v>21</v>
      </c>
      <c r="I17" s="10">
        <v>1.3551268072999972E-2</v>
      </c>
      <c r="J17" s="10">
        <v>1.6247409940999935E-2</v>
      </c>
      <c r="K17" s="10">
        <v>1.9318272896000022E-2</v>
      </c>
      <c r="L17" s="10">
        <v>2.4007130241999963E-2</v>
      </c>
      <c r="M17" s="10">
        <v>2.730993459200004E-2</v>
      </c>
      <c r="N17" s="10">
        <v>-0.21844549141900002</v>
      </c>
      <c r="O17" s="10">
        <v>-0.55556437674100012</v>
      </c>
      <c r="P17" s="10">
        <v>-0.36726677848999995</v>
      </c>
      <c r="Q17" s="10">
        <v>-0.38794951489999996</v>
      </c>
      <c r="R17" s="10">
        <v>-0.19038791992700002</v>
      </c>
      <c r="S17" s="10">
        <v>-0.47294840700400004</v>
      </c>
      <c r="T17" s="10">
        <v>-0.41776955261699994</v>
      </c>
      <c r="U17" s="10">
        <v>-0.49290368818700003</v>
      </c>
      <c r="V17" s="10">
        <v>-0.29401541801999992</v>
      </c>
      <c r="W17" s="10">
        <v>-0.43720722124399997</v>
      </c>
      <c r="X17" s="10">
        <v>-0.18740495856000006</v>
      </c>
      <c r="Y17" s="10">
        <v>-0.21982702754699995</v>
      </c>
      <c r="Z17" s="10">
        <v>-0.30484018207000002</v>
      </c>
      <c r="AA17" s="10">
        <v>-0.18488798711999999</v>
      </c>
      <c r="AB17" s="10">
        <v>-0.30648636829999998</v>
      </c>
      <c r="AC17" s="10">
        <v>-0.27391749156899997</v>
      </c>
      <c r="AD17" s="10">
        <v>-0.108536059706</v>
      </c>
      <c r="AE17" s="10">
        <v>-0.157219262118</v>
      </c>
      <c r="AF17" s="10">
        <v>-0.112265746055</v>
      </c>
      <c r="AG17" s="10">
        <v>-0.13954506366200004</v>
      </c>
      <c r="AH17" s="10">
        <v>-0.14940118982400002</v>
      </c>
      <c r="AI17" s="10">
        <v>-8.5880639799999964E-2</v>
      </c>
      <c r="AJ17" s="10">
        <v>-0.15166980268800001</v>
      </c>
      <c r="AK17" s="10">
        <v>-7.9707184984999985E-2</v>
      </c>
      <c r="AL17" s="10">
        <v>-1.8029235258000001E-2</v>
      </c>
    </row>
    <row r="18" spans="1:38" x14ac:dyDescent="0.25">
      <c r="A18" s="135"/>
      <c r="G18" s="135"/>
      <c r="H18" t="s">
        <v>22</v>
      </c>
      <c r="I18" s="18">
        <f t="shared" ref="I18:AL18" si="0">+SUM(I10:I17)</f>
        <v>8.3378448167976948</v>
      </c>
      <c r="J18" s="18">
        <f t="shared" si="0"/>
        <v>2.508168330966587</v>
      </c>
      <c r="K18" s="18">
        <f t="shared" si="0"/>
        <v>0.68102594746819567</v>
      </c>
      <c r="L18" s="18">
        <f t="shared" si="0"/>
        <v>3.323494498048575</v>
      </c>
      <c r="M18" s="18">
        <f t="shared" si="0"/>
        <v>0.86759857822227793</v>
      </c>
      <c r="N18" s="18">
        <f t="shared" si="0"/>
        <v>-6.53630640403681</v>
      </c>
      <c r="O18" s="18">
        <f t="shared" si="0"/>
        <v>2.1455996411442189</v>
      </c>
      <c r="P18" s="18">
        <f t="shared" si="0"/>
        <v>66.602129786510062</v>
      </c>
      <c r="Q18" s="18">
        <f t="shared" si="0"/>
        <v>32.356895837922835</v>
      </c>
      <c r="R18" s="18">
        <f t="shared" si="0"/>
        <v>103.74146290910436</v>
      </c>
      <c r="S18" s="18">
        <f t="shared" si="0"/>
        <v>65.210082664797625</v>
      </c>
      <c r="T18" s="18">
        <f t="shared" si="0"/>
        <v>107.92233157095636</v>
      </c>
      <c r="U18" s="18">
        <f t="shared" si="0"/>
        <v>82.268667851385175</v>
      </c>
      <c r="V18" s="18">
        <f t="shared" si="0"/>
        <v>101.95808342835807</v>
      </c>
      <c r="W18" s="18">
        <f t="shared" si="0"/>
        <v>79.568820364806697</v>
      </c>
      <c r="X18" s="18">
        <f t="shared" si="0"/>
        <v>130.67927872618932</v>
      </c>
      <c r="Y18" s="18">
        <f t="shared" si="0"/>
        <v>130.55610589801495</v>
      </c>
      <c r="Z18" s="18">
        <f t="shared" si="0"/>
        <v>95.62879384022078</v>
      </c>
      <c r="AA18" s="18">
        <f t="shared" si="0"/>
        <v>97.849698317693992</v>
      </c>
      <c r="AB18" s="18">
        <f t="shared" si="0"/>
        <v>79.738484983892761</v>
      </c>
      <c r="AC18" s="18">
        <f t="shared" si="0"/>
        <v>87.416029755837471</v>
      </c>
      <c r="AD18" s="18">
        <f t="shared" si="0"/>
        <v>114.41754594852857</v>
      </c>
      <c r="AE18" s="18">
        <f t="shared" si="0"/>
        <v>88.433425199616551</v>
      </c>
      <c r="AF18" s="18">
        <f t="shared" si="0"/>
        <v>97.866122504494342</v>
      </c>
      <c r="AG18" s="18">
        <f t="shared" si="0"/>
        <v>91.453602625512374</v>
      </c>
      <c r="AH18" s="18">
        <f t="shared" si="0"/>
        <v>81.405515896135384</v>
      </c>
      <c r="AI18" s="18">
        <f t="shared" si="0"/>
        <v>78.957584691299417</v>
      </c>
      <c r="AJ18" s="18">
        <f t="shared" si="0"/>
        <v>45.967721165406822</v>
      </c>
      <c r="AK18" s="18">
        <f t="shared" si="0"/>
        <v>52.648899890762415</v>
      </c>
      <c r="AL18" s="18">
        <f t="shared" si="0"/>
        <v>72.836719941280563</v>
      </c>
    </row>
    <row r="19" spans="1:38" x14ac:dyDescent="0.25">
      <c r="A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</row>
    <row r="20" spans="1:38" x14ac:dyDescent="0.25">
      <c r="A20" s="135"/>
      <c r="G20" s="135"/>
      <c r="H20" s="135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</row>
    <row r="21" spans="1:38" x14ac:dyDescent="0.25">
      <c r="A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</row>
    <row r="22" spans="1:38" x14ac:dyDescent="0.25">
      <c r="A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</row>
    <row r="23" spans="1:38" x14ac:dyDescent="0.25">
      <c r="A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</row>
    <row r="24" spans="1:38" x14ac:dyDescent="0.25">
      <c r="A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</row>
    <row r="25" spans="1:38" ht="15.75" thickBot="1" x14ac:dyDescent="0.3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</row>
    <row r="26" spans="1:38" x14ac:dyDescent="0.25">
      <c r="A26" s="134" t="str">
        <f>+A6</f>
        <v>Option 1:  600 MW in 2026</v>
      </c>
      <c r="B26" s="134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</row>
    <row r="27" spans="1:38" x14ac:dyDescent="0.25">
      <c r="A27" s="134" t="s">
        <v>15</v>
      </c>
      <c r="B27" s="134" t="str">
        <f>+Overview!D8</f>
        <v>2. Status quo / current policy</v>
      </c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</row>
    <row r="28" spans="1:38" x14ac:dyDescent="0.25">
      <c r="A28" s="136" t="s">
        <v>145</v>
      </c>
      <c r="B28" s="137" t="s">
        <v>171</v>
      </c>
      <c r="C28" s="137" t="s">
        <v>142</v>
      </c>
      <c r="D28" s="138" t="s">
        <v>152</v>
      </c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</row>
    <row r="29" spans="1:38" x14ac:dyDescent="0.25">
      <c r="A29" s="135"/>
      <c r="G29" t="s">
        <v>128</v>
      </c>
      <c r="I29" s="142" t="s">
        <v>23</v>
      </c>
      <c r="J29" s="142" t="s">
        <v>24</v>
      </c>
      <c r="K29" s="142" t="s">
        <v>25</v>
      </c>
      <c r="L29" s="142" t="s">
        <v>26</v>
      </c>
      <c r="M29" s="142" t="s">
        <v>27</v>
      </c>
      <c r="N29" s="142" t="s">
        <v>28</v>
      </c>
      <c r="O29" s="142" t="s">
        <v>29</v>
      </c>
      <c r="P29" s="142" t="s">
        <v>30</v>
      </c>
      <c r="Q29" s="142" t="s">
        <v>31</v>
      </c>
      <c r="R29" s="142" t="s">
        <v>32</v>
      </c>
      <c r="S29" s="142" t="s">
        <v>33</v>
      </c>
      <c r="T29" s="142" t="s">
        <v>34</v>
      </c>
      <c r="U29" s="142" t="s">
        <v>35</v>
      </c>
      <c r="V29" s="142" t="s">
        <v>36</v>
      </c>
      <c r="W29" s="142" t="s">
        <v>37</v>
      </c>
      <c r="X29" s="142" t="s">
        <v>38</v>
      </c>
      <c r="Y29" s="142" t="s">
        <v>39</v>
      </c>
      <c r="Z29" s="142" t="s">
        <v>40</v>
      </c>
      <c r="AA29" s="142" t="s">
        <v>41</v>
      </c>
      <c r="AB29" s="142" t="s">
        <v>42</v>
      </c>
      <c r="AC29" s="142" t="s">
        <v>43</v>
      </c>
      <c r="AD29" s="142" t="s">
        <v>44</v>
      </c>
      <c r="AE29" s="142" t="s">
        <v>45</v>
      </c>
      <c r="AF29" s="142" t="s">
        <v>46</v>
      </c>
      <c r="AG29" s="142" t="s">
        <v>47</v>
      </c>
      <c r="AH29" s="142" t="s">
        <v>48</v>
      </c>
      <c r="AI29" s="142" t="s">
        <v>49</v>
      </c>
      <c r="AJ29" s="142" t="s">
        <v>50</v>
      </c>
      <c r="AK29" s="142" t="s">
        <v>51</v>
      </c>
      <c r="AL29" s="142" t="s">
        <v>52</v>
      </c>
    </row>
    <row r="30" spans="1:38" x14ac:dyDescent="0.25">
      <c r="A30" s="135"/>
      <c r="G30" s="8"/>
      <c r="H30" s="9" t="s">
        <v>16</v>
      </c>
      <c r="I30" s="141">
        <v>2.2386199909489659</v>
      </c>
      <c r="J30" s="141">
        <v>2.1158843362758213</v>
      </c>
      <c r="K30" s="141">
        <v>4.5026838399702172</v>
      </c>
      <c r="L30" s="141">
        <v>-2.8124579995952104</v>
      </c>
      <c r="M30" s="141">
        <v>-7.7067598106553419</v>
      </c>
      <c r="N30" s="141">
        <v>-8.0352924003339581</v>
      </c>
      <c r="O30" s="141">
        <v>0.29186798774532008</v>
      </c>
      <c r="P30" s="141">
        <v>-24.246054580782129</v>
      </c>
      <c r="Q30" s="141">
        <v>-18.081504393937053</v>
      </c>
      <c r="R30" s="141">
        <v>27.277563606646822</v>
      </c>
      <c r="S30" s="141">
        <v>25.6470862194559</v>
      </c>
      <c r="T30" s="141">
        <v>60.517982509272315</v>
      </c>
      <c r="U30" s="141">
        <v>60.931875525357555</v>
      </c>
      <c r="V30" s="141">
        <v>41.856179349583499</v>
      </c>
      <c r="W30" s="141">
        <v>25.719222053394333</v>
      </c>
      <c r="X30" s="141">
        <v>31.116244948273106</v>
      </c>
      <c r="Y30" s="141">
        <v>-3.8707884042332807</v>
      </c>
      <c r="Z30" s="141">
        <v>-8.0546824446905703</v>
      </c>
      <c r="AA30" s="141">
        <v>-12.521280734702032</v>
      </c>
      <c r="AB30" s="141">
        <v>-35.52117752867025</v>
      </c>
      <c r="AC30" s="141">
        <v>-40.104207798892276</v>
      </c>
      <c r="AD30" s="141">
        <v>-31.598247356395404</v>
      </c>
      <c r="AE30" s="141">
        <v>-31.96860121510872</v>
      </c>
      <c r="AF30" s="141">
        <v>-32.260454055311129</v>
      </c>
      <c r="AG30" s="141">
        <v>-42.226763969420972</v>
      </c>
      <c r="AH30" s="141">
        <v>-39.511606483403739</v>
      </c>
      <c r="AI30" s="141">
        <v>-29.557432847651171</v>
      </c>
      <c r="AJ30" s="141">
        <v>-29.806831643348232</v>
      </c>
      <c r="AK30" s="141">
        <v>-23.54063409677542</v>
      </c>
      <c r="AL30" s="141">
        <v>-18.713487110688902</v>
      </c>
    </row>
    <row r="31" spans="1:38" x14ac:dyDescent="0.25">
      <c r="A31" s="135"/>
      <c r="G31" s="11"/>
      <c r="H31" s="9" t="s">
        <v>125</v>
      </c>
      <c r="I31" s="10">
        <v>2.0420563605051996</v>
      </c>
      <c r="J31" s="10">
        <v>1.928313489200832</v>
      </c>
      <c r="K31" s="10">
        <v>2.3797569437619925</v>
      </c>
      <c r="L31" s="10">
        <v>-4.8115535367436735E-2</v>
      </c>
      <c r="M31" s="10">
        <v>-2.2151047502664198</v>
      </c>
      <c r="N31" s="10">
        <v>6.5983517165877288</v>
      </c>
      <c r="O31" s="10">
        <v>14.682973244384044</v>
      </c>
      <c r="P31" s="10">
        <v>-2.2111030724368135</v>
      </c>
      <c r="Q31" s="10">
        <v>2.4123110329505977</v>
      </c>
      <c r="R31" s="10">
        <v>4.9160470201511544</v>
      </c>
      <c r="S31" s="10">
        <v>3.4214508202582863</v>
      </c>
      <c r="T31" s="10">
        <v>10.412925458426173</v>
      </c>
      <c r="U31" s="10">
        <v>10.967881747565002</v>
      </c>
      <c r="V31" s="10">
        <v>6.5377314165571647</v>
      </c>
      <c r="W31" s="10">
        <v>3.0016645467072181</v>
      </c>
      <c r="X31" s="10">
        <v>3.7502212880647221</v>
      </c>
      <c r="Y31" s="10">
        <v>-5.2334915288666934</v>
      </c>
      <c r="Z31" s="10">
        <v>-1.8205357783674572</v>
      </c>
      <c r="AA31" s="10">
        <v>-5.6700582214631368</v>
      </c>
      <c r="AB31" s="10">
        <v>-13.899061767064154</v>
      </c>
      <c r="AC31" s="10">
        <v>-15.062579382816693</v>
      </c>
      <c r="AD31" s="10">
        <v>-12.454852385134814</v>
      </c>
      <c r="AE31" s="10">
        <v>-12.552441408528182</v>
      </c>
      <c r="AF31" s="10">
        <v>-12.581694581646559</v>
      </c>
      <c r="AG31" s="10">
        <v>-15.341455713128084</v>
      </c>
      <c r="AH31" s="10">
        <v>-14.406279713028596</v>
      </c>
      <c r="AI31" s="10">
        <v>-11.057292123050502</v>
      </c>
      <c r="AJ31" s="10">
        <v>-10.958637341306712</v>
      </c>
      <c r="AK31" s="10">
        <v>-8.6973141758416546</v>
      </c>
      <c r="AL31" s="10">
        <v>-7.2301531862437969</v>
      </c>
    </row>
    <row r="32" spans="1:38" x14ac:dyDescent="0.25">
      <c r="A32" s="135"/>
      <c r="G32" s="12"/>
      <c r="H32" s="9" t="s">
        <v>17</v>
      </c>
      <c r="I32" s="10">
        <v>0.27804265515396764</v>
      </c>
      <c r="J32" s="10">
        <v>1.3549899325998922</v>
      </c>
      <c r="K32" s="10">
        <v>3.2190429784718617</v>
      </c>
      <c r="L32" s="10">
        <v>4.3884870324504845</v>
      </c>
      <c r="M32" s="10">
        <v>7.5842713962733797</v>
      </c>
      <c r="N32" s="10">
        <v>-12.301851467748293</v>
      </c>
      <c r="O32" s="10">
        <v>14.590879773905272</v>
      </c>
      <c r="P32" s="10">
        <v>32.105790986832289</v>
      </c>
      <c r="Q32" s="10">
        <v>54.831045835871464</v>
      </c>
      <c r="R32" s="10">
        <v>47.369973440419017</v>
      </c>
      <c r="S32" s="10">
        <v>21.879399016301704</v>
      </c>
      <c r="T32" s="10">
        <v>35.69690145750269</v>
      </c>
      <c r="U32" s="10">
        <v>20.467406110934689</v>
      </c>
      <c r="V32" s="10">
        <v>49.561195245979434</v>
      </c>
      <c r="W32" s="10">
        <v>5.5991241326460113</v>
      </c>
      <c r="X32" s="10">
        <v>81.640440128615637</v>
      </c>
      <c r="Y32" s="10">
        <v>108.15648171318617</v>
      </c>
      <c r="Z32" s="10">
        <v>109.13026456916464</v>
      </c>
      <c r="AA32" s="10">
        <v>127.89683087645631</v>
      </c>
      <c r="AB32" s="10">
        <v>108.70697894046475</v>
      </c>
      <c r="AC32" s="10">
        <v>115.08050167774968</v>
      </c>
      <c r="AD32" s="10">
        <v>143.40175664751996</v>
      </c>
      <c r="AE32" s="10">
        <v>134.34791324340017</v>
      </c>
      <c r="AF32" s="10">
        <v>137.59772108291031</v>
      </c>
      <c r="AG32" s="10">
        <v>135.25164722787986</v>
      </c>
      <c r="AH32" s="10">
        <v>126.37151518576025</v>
      </c>
      <c r="AI32" s="10">
        <v>111.36576206092036</v>
      </c>
      <c r="AJ32" s="10">
        <v>80.855316493633836</v>
      </c>
      <c r="AK32" s="10">
        <v>69.553667674910002</v>
      </c>
      <c r="AL32" s="10">
        <v>96.063749277019724</v>
      </c>
    </row>
    <row r="33" spans="1:38" x14ac:dyDescent="0.25">
      <c r="A33" s="135"/>
      <c r="G33" s="13"/>
      <c r="H33" s="9" t="s">
        <v>126</v>
      </c>
      <c r="I33" s="10">
        <v>-0.25113721126717792</v>
      </c>
      <c r="J33" s="10">
        <v>0.10117632347134986</v>
      </c>
      <c r="K33" s="10">
        <v>-0.68591756182684094</v>
      </c>
      <c r="L33" s="10">
        <v>-7.2289176106551167E-2</v>
      </c>
      <c r="M33" s="10">
        <v>0.38996344181805398</v>
      </c>
      <c r="N33" s="10">
        <v>1.9418079182063366</v>
      </c>
      <c r="O33" s="10">
        <v>7.7561394235902981</v>
      </c>
      <c r="P33" s="10">
        <v>7.2467686612197895</v>
      </c>
      <c r="Q33" s="10">
        <v>6.4326766705099772</v>
      </c>
      <c r="R33" s="10">
        <v>7.5488441203731327</v>
      </c>
      <c r="S33" s="10">
        <v>4.8736353722986223</v>
      </c>
      <c r="T33" s="10">
        <v>4.175708321596062</v>
      </c>
      <c r="U33" s="10">
        <v>2.9974962329896471</v>
      </c>
      <c r="V33" s="10">
        <v>4.2872318921872647</v>
      </c>
      <c r="W33" s="10">
        <v>3.4417213058871425</v>
      </c>
      <c r="X33" s="10">
        <v>2.4523315564213135</v>
      </c>
      <c r="Y33" s="10">
        <v>6.1099249077408331</v>
      </c>
      <c r="Z33" s="10">
        <v>7.7538523259511862</v>
      </c>
      <c r="AA33" s="10">
        <v>7.6699453206467751</v>
      </c>
      <c r="AB33" s="10">
        <v>10.129353675588106</v>
      </c>
      <c r="AC33" s="10">
        <v>9.5027706708675055</v>
      </c>
      <c r="AD33" s="10">
        <v>6.9672104624855251</v>
      </c>
      <c r="AE33" s="10">
        <v>7.5290393562070221</v>
      </c>
      <c r="AF33" s="10">
        <v>7.0715963023021686</v>
      </c>
      <c r="AG33" s="10">
        <v>8.2402975745772551</v>
      </c>
      <c r="AH33" s="10">
        <v>7.8256493974545833</v>
      </c>
      <c r="AI33" s="10">
        <v>6.2192603858094344</v>
      </c>
      <c r="AJ33" s="10">
        <v>6.6427687676074925</v>
      </c>
      <c r="AK33" s="10">
        <v>5.4237688821386314</v>
      </c>
      <c r="AL33" s="10">
        <v>3.7103204328823836</v>
      </c>
    </row>
    <row r="34" spans="1:38" x14ac:dyDescent="0.25">
      <c r="A34" s="135"/>
      <c r="G34" s="14"/>
      <c r="H34" s="9" t="s">
        <v>18</v>
      </c>
      <c r="I34" s="10">
        <v>6.6270607157123277E-4</v>
      </c>
      <c r="J34" s="10">
        <v>7.0562420605581257E-4</v>
      </c>
      <c r="K34" s="10">
        <v>1.490833476336058</v>
      </c>
      <c r="L34" s="10">
        <v>1.4116373369245714</v>
      </c>
      <c r="M34" s="10">
        <v>1.3293012128075217</v>
      </c>
      <c r="N34" s="10">
        <v>1.255312329268707</v>
      </c>
      <c r="O34" s="10">
        <v>1.1855495262076894</v>
      </c>
      <c r="P34" s="10">
        <v>1.122557306300271</v>
      </c>
      <c r="Q34" s="10">
        <v>1.0572227332209367</v>
      </c>
      <c r="R34" s="10">
        <v>4.5632909801982855</v>
      </c>
      <c r="S34" s="10">
        <v>4.3090844576318474</v>
      </c>
      <c r="T34" s="10">
        <v>13.230092943724443</v>
      </c>
      <c r="U34" s="10">
        <v>12.376367357941831</v>
      </c>
      <c r="V34" s="10">
        <v>11.308857927771385</v>
      </c>
      <c r="W34" s="10">
        <v>11.116123563660722</v>
      </c>
      <c r="X34" s="10">
        <v>11.335220016282648</v>
      </c>
      <c r="Y34" s="10">
        <v>3.5786310564123482</v>
      </c>
      <c r="Z34" s="10">
        <v>3.0188323386009017</v>
      </c>
      <c r="AA34" s="10">
        <v>0.8959720438848251</v>
      </c>
      <c r="AB34" s="10">
        <v>-1.6131669654762391</v>
      </c>
      <c r="AC34" s="10">
        <v>-3.078221797586508</v>
      </c>
      <c r="AD34" s="10">
        <v>-0.79571453081609889</v>
      </c>
      <c r="AE34" s="10">
        <v>-2.4489397067164873</v>
      </c>
      <c r="AF34" s="10">
        <v>-3.0311815953541554</v>
      </c>
      <c r="AG34" s="10">
        <v>-5.6445605647146522</v>
      </c>
      <c r="AH34" s="10">
        <v>-5.4345645999200372</v>
      </c>
      <c r="AI34" s="10">
        <v>-2.580277904662978</v>
      </c>
      <c r="AJ34" s="10">
        <v>-2.7908287718541089</v>
      </c>
      <c r="AK34" s="10">
        <v>-1.2895167959670744</v>
      </c>
      <c r="AL34" s="10">
        <v>-0.1288293564945775</v>
      </c>
    </row>
    <row r="35" spans="1:38" x14ac:dyDescent="0.25">
      <c r="A35" s="135"/>
      <c r="G35" s="15"/>
      <c r="H35" s="9" t="s">
        <v>19</v>
      </c>
      <c r="I35" s="10">
        <v>3.2381274759999998E-3</v>
      </c>
      <c r="J35" s="10">
        <v>3.2397903960000008E-3</v>
      </c>
      <c r="K35" s="10">
        <v>-8.6350643507840203</v>
      </c>
      <c r="L35" s="10">
        <v>-4.4722662735669978</v>
      </c>
      <c r="M35" s="10">
        <v>6.4657141179997879E-3</v>
      </c>
      <c r="N35" s="10">
        <v>-3.3583792405850232</v>
      </c>
      <c r="O35" s="10">
        <v>20.518431837955006</v>
      </c>
      <c r="P35" s="10">
        <v>-6.8973632540000069E-3</v>
      </c>
      <c r="Q35" s="10">
        <v>4.7342605116000004E-2</v>
      </c>
      <c r="R35" s="10">
        <v>2.5165968629999997E-2</v>
      </c>
      <c r="S35" s="10">
        <v>1.3593799866529999</v>
      </c>
      <c r="T35" s="10">
        <v>-0.20793843637399689</v>
      </c>
      <c r="U35" s="10">
        <v>2.4196535480000003E-3</v>
      </c>
      <c r="V35" s="10">
        <v>3.7228631989150003</v>
      </c>
      <c r="W35" s="10">
        <v>1.9228012467060012</v>
      </c>
      <c r="X35" s="10">
        <v>-0.24548615272999985</v>
      </c>
      <c r="Y35" s="10">
        <v>3.200044502000001E-3</v>
      </c>
      <c r="Z35" s="10">
        <v>6.1271029768659995</v>
      </c>
      <c r="AA35" s="10">
        <v>3.4269213829299998</v>
      </c>
      <c r="AB35" s="10">
        <v>1.5145295536001413E-2</v>
      </c>
      <c r="AC35" s="10">
        <v>-5.1732745299997163E-3</v>
      </c>
      <c r="AD35" s="10">
        <v>-0.3217642766520008</v>
      </c>
      <c r="AE35" s="10">
        <v>2.6414944145995989E-2</v>
      </c>
      <c r="AF35" s="10">
        <v>1.1634929580001341E-2</v>
      </c>
      <c r="AG35" s="10">
        <v>-3.518151349600096E-2</v>
      </c>
      <c r="AH35" s="10">
        <v>5.9575816339999754E-2</v>
      </c>
      <c r="AI35" s="10">
        <v>2.549150262800004E-2</v>
      </c>
      <c r="AJ35" s="10">
        <v>4.922141505499944E-2</v>
      </c>
      <c r="AK35" s="10">
        <v>7.7231777039998839E-3</v>
      </c>
      <c r="AL35" s="10">
        <v>0.27213254456399483</v>
      </c>
    </row>
    <row r="36" spans="1:38" x14ac:dyDescent="0.25">
      <c r="A36" s="135"/>
      <c r="G36" s="16"/>
      <c r="H36" s="9" t="s">
        <v>20</v>
      </c>
      <c r="I36" s="10">
        <v>-1.038507590939453</v>
      </c>
      <c r="J36" s="10">
        <v>1.8846725738993768E-5</v>
      </c>
      <c r="K36" s="10">
        <v>7.5282377056189838E-6</v>
      </c>
      <c r="L36" s="10">
        <v>-3.3415246758089634E-6</v>
      </c>
      <c r="M36" s="10">
        <v>1.5861869196567007</v>
      </c>
      <c r="N36" s="10">
        <v>-19.195017927771822</v>
      </c>
      <c r="O36" s="10">
        <v>-3.4774435191815165</v>
      </c>
      <c r="P36" s="10">
        <v>15.748729808895181</v>
      </c>
      <c r="Q36" s="10">
        <v>-0.715312737175128</v>
      </c>
      <c r="R36" s="10">
        <v>0.27295795783389848</v>
      </c>
      <c r="S36" s="10">
        <v>1.0464488358382294E-6</v>
      </c>
      <c r="T36" s="10">
        <v>-0.11396399060163492</v>
      </c>
      <c r="U36" s="10">
        <v>-3.8294187400566004E-3</v>
      </c>
      <c r="V36" s="10">
        <v>1.8174981998114263E-6</v>
      </c>
      <c r="W36" s="10">
        <v>9.0631323939920331E-7</v>
      </c>
      <c r="X36" s="10">
        <v>-9.1413681137019753E-7</v>
      </c>
      <c r="Y36" s="10">
        <v>-4.4168518378036682E-7</v>
      </c>
      <c r="Z36" s="10">
        <v>1.3297130199187845E-7</v>
      </c>
      <c r="AA36" s="10">
        <v>1.292014984391508E-7</v>
      </c>
      <c r="AB36" s="10">
        <v>1.1819367478026678E-7</v>
      </c>
      <c r="AC36" s="10">
        <v>8.0628007212109049E-7</v>
      </c>
      <c r="AD36" s="10">
        <v>5.5494531257802377E-7</v>
      </c>
      <c r="AE36" s="10">
        <v>8.6612835321938688E-8</v>
      </c>
      <c r="AF36" s="10">
        <v>4.4939252245346816E-7</v>
      </c>
      <c r="AG36" s="10">
        <v>3.0722433439783368E-5</v>
      </c>
      <c r="AH36" s="10">
        <v>2.1072848658520174E-7</v>
      </c>
      <c r="AI36" s="10">
        <v>-3.0222023773250179E-8</v>
      </c>
      <c r="AJ36" s="10">
        <v>7.2492100005233833E-8</v>
      </c>
      <c r="AK36" s="10">
        <v>2.6654311515198325E-7</v>
      </c>
      <c r="AL36" s="10">
        <v>1.8901575058261697E-7</v>
      </c>
    </row>
    <row r="37" spans="1:38" x14ac:dyDescent="0.25">
      <c r="A37" s="135"/>
      <c r="G37" s="17"/>
      <c r="H37" s="9" t="s">
        <v>21</v>
      </c>
      <c r="I37" s="10">
        <v>2.8269049855999928E-2</v>
      </c>
      <c r="J37" s="10">
        <v>2.8829262854999926E-2</v>
      </c>
      <c r="K37" s="10">
        <v>4.6028503923000008E-2</v>
      </c>
      <c r="L37" s="10">
        <v>-1.0428790204999983E-2</v>
      </c>
      <c r="M37" s="10">
        <v>-6.5484997119999999E-3</v>
      </c>
      <c r="N37" s="10">
        <v>-7.0988804769999997E-2</v>
      </c>
      <c r="O37" s="10">
        <v>-0.62095098369000001</v>
      </c>
      <c r="P37" s="10">
        <v>-0.54918363993000008</v>
      </c>
      <c r="Q37" s="10">
        <v>-0.51435360130599994</v>
      </c>
      <c r="R37" s="10">
        <v>-0.45853747359399999</v>
      </c>
      <c r="S37" s="10">
        <v>-0.44900688787999998</v>
      </c>
      <c r="T37" s="10">
        <v>-0.42534637190700003</v>
      </c>
      <c r="U37" s="10">
        <v>-0.34599772361500003</v>
      </c>
      <c r="V37" s="10">
        <v>-0.38377710628599992</v>
      </c>
      <c r="W37" s="10">
        <v>-0.42599912870000001</v>
      </c>
      <c r="X37" s="10">
        <v>-0.2670507024999999</v>
      </c>
      <c r="Y37" s="10">
        <v>-0.29898649400000005</v>
      </c>
      <c r="Z37" s="10">
        <v>-0.20591117090000005</v>
      </c>
      <c r="AA37" s="10">
        <v>-0.13399143860000001</v>
      </c>
      <c r="AB37" s="10">
        <v>-0.28617744719999993</v>
      </c>
      <c r="AC37" s="10">
        <v>-0.27225980239999992</v>
      </c>
      <c r="AD37" s="10">
        <v>-0.12986639910000003</v>
      </c>
      <c r="AE37" s="10">
        <v>-0.13217265840000009</v>
      </c>
      <c r="AF37" s="10">
        <v>-0.12816776100000007</v>
      </c>
      <c r="AG37" s="10">
        <v>-0.11428865430000001</v>
      </c>
      <c r="AH37" s="10">
        <v>-7.5156516500000076E-2</v>
      </c>
      <c r="AI37" s="10">
        <v>-2.5342740899999966E-2</v>
      </c>
      <c r="AJ37" s="10">
        <v>-0.11168526519999999</v>
      </c>
      <c r="AK37" s="10">
        <v>-0.13565566799999995</v>
      </c>
      <c r="AL37" s="10">
        <v>3.1160073899999974E-2</v>
      </c>
    </row>
    <row r="38" spans="1:38" x14ac:dyDescent="0.25">
      <c r="A38" s="135"/>
      <c r="G38" s="135"/>
      <c r="H38" t="s">
        <v>22</v>
      </c>
      <c r="I38" s="18">
        <f t="shared" ref="I38" si="1">+SUM(I30:I37)</f>
        <v>3.3012440878050731</v>
      </c>
      <c r="J38" s="18">
        <f t="shared" ref="J38" si="2">+SUM(J30:J37)</f>
        <v>5.5331576057306897</v>
      </c>
      <c r="K38" s="18">
        <f t="shared" ref="K38" si="3">+SUM(K30:K37)</f>
        <v>2.3173713580899737</v>
      </c>
      <c r="L38" s="18">
        <f t="shared" ref="L38" si="4">+SUM(L30:L37)</f>
        <v>-1.6154367469908157</v>
      </c>
      <c r="M38" s="18">
        <f t="shared" ref="M38" si="5">+SUM(M30:M37)</f>
        <v>0.96777562403989403</v>
      </c>
      <c r="N38" s="18">
        <f t="shared" ref="N38" si="6">+SUM(N30:N37)</f>
        <v>-33.166057877146329</v>
      </c>
      <c r="O38" s="18">
        <f t="shared" ref="O38" si="7">+SUM(O30:O37)</f>
        <v>54.927447290916113</v>
      </c>
      <c r="P38" s="18">
        <f t="shared" ref="P38" si="8">+SUM(P30:P37)</f>
        <v>29.210608106844589</v>
      </c>
      <c r="Q38" s="18">
        <f t="shared" ref="Q38" si="9">+SUM(Q30:Q37)</f>
        <v>45.469428145250802</v>
      </c>
      <c r="R38" s="18">
        <f t="shared" ref="R38" si="10">+SUM(R30:R37)</f>
        <v>91.51530562065831</v>
      </c>
      <c r="S38" s="18">
        <f t="shared" ref="S38" si="11">+SUM(S30:S37)</f>
        <v>61.041030031168198</v>
      </c>
      <c r="T38" s="18">
        <f t="shared" ref="T38" si="12">+SUM(T30:T37)</f>
        <v>123.28636189163906</v>
      </c>
      <c r="U38" s="18">
        <f t="shared" ref="U38" si="13">+SUM(U30:U37)</f>
        <v>107.39361948598167</v>
      </c>
      <c r="V38" s="18">
        <f t="shared" ref="V38" si="14">+SUM(V30:V37)</f>
        <v>116.89028374220595</v>
      </c>
      <c r="W38" s="18">
        <f t="shared" ref="W38" si="15">+SUM(W30:W37)</f>
        <v>50.374658626614668</v>
      </c>
      <c r="X38" s="18">
        <f t="shared" ref="X38" si="16">+SUM(X30:X37)</f>
        <v>129.78192016829061</v>
      </c>
      <c r="Y38" s="18">
        <f t="shared" ref="Y38" si="17">+SUM(Y30:Y37)</f>
        <v>108.44497085305618</v>
      </c>
      <c r="Z38" s="18">
        <f t="shared" ref="Z38" si="18">+SUM(Z30:Z37)</f>
        <v>115.94892294959601</v>
      </c>
      <c r="AA38" s="18">
        <f t="shared" ref="AA38" si="19">+SUM(AA30:AA37)</f>
        <v>121.56433935835423</v>
      </c>
      <c r="AB38" s="18">
        <f t="shared" ref="AB38" si="20">+SUM(AB30:AB37)</f>
        <v>67.53189432137188</v>
      </c>
      <c r="AC38" s="18">
        <f t="shared" ref="AC38" si="21">+SUM(AC30:AC37)</f>
        <v>66.060831098671784</v>
      </c>
      <c r="AD38" s="18">
        <f t="shared" ref="AD38" si="22">+SUM(AD30:AD37)</f>
        <v>105.06852271685248</v>
      </c>
      <c r="AE38" s="18">
        <f t="shared" ref="AE38" si="23">+SUM(AE30:AE37)</f>
        <v>94.801212641612636</v>
      </c>
      <c r="AF38" s="18">
        <f t="shared" ref="AF38" si="24">+SUM(AF30:AF37)</f>
        <v>96.67945477087315</v>
      </c>
      <c r="AG38" s="18">
        <f t="shared" ref="AG38" si="25">+SUM(AG30:AG37)</f>
        <v>80.129725109830844</v>
      </c>
      <c r="AH38" s="18">
        <f t="shared" ref="AH38" si="26">+SUM(AH30:AH37)</f>
        <v>74.829133297430943</v>
      </c>
      <c r="AI38" s="18">
        <f t="shared" ref="AI38" si="27">+SUM(AI30:AI37)</f>
        <v>74.390168302871118</v>
      </c>
      <c r="AJ38" s="18">
        <f t="shared" ref="AJ38" si="28">+SUM(AJ30:AJ37)</f>
        <v>43.879323727079374</v>
      </c>
      <c r="AK38" s="18">
        <f t="shared" ref="AK38" si="29">+SUM(AK30:AK37)</f>
        <v>41.322039264711606</v>
      </c>
      <c r="AL38" s="18">
        <f t="shared" ref="AL38" si="30">+SUM(AL30:AL37)</f>
        <v>74.004892863954566</v>
      </c>
    </row>
    <row r="39" spans="1:38" x14ac:dyDescent="0.25">
      <c r="A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</row>
    <row r="40" spans="1:38" x14ac:dyDescent="0.25">
      <c r="A40" s="135"/>
      <c r="G40" s="135"/>
      <c r="H40" s="135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</row>
    <row r="41" spans="1:38" x14ac:dyDescent="0.25">
      <c r="A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</row>
    <row r="42" spans="1:38" x14ac:dyDescent="0.25">
      <c r="A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</row>
    <row r="43" spans="1:38" x14ac:dyDescent="0.25">
      <c r="A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</row>
    <row r="44" spans="1:38" x14ac:dyDescent="0.25">
      <c r="A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</row>
    <row r="45" spans="1:38" ht="15.75" thickBot="1" x14ac:dyDescent="0.3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</row>
    <row r="46" spans="1:38" x14ac:dyDescent="0.25">
      <c r="A46" s="134" t="str">
        <f>+A6</f>
        <v>Option 1:  600 MW in 2026</v>
      </c>
      <c r="B46" s="134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</row>
    <row r="47" spans="1:38" x14ac:dyDescent="0.25">
      <c r="A47" s="134" t="s">
        <v>15</v>
      </c>
      <c r="B47" s="134" t="str">
        <f>+Overview!D9</f>
        <v>3. Sustained renewables uptake</v>
      </c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</row>
    <row r="48" spans="1:38" x14ac:dyDescent="0.25">
      <c r="A48" s="136" t="s">
        <v>145</v>
      </c>
      <c r="B48" s="137" t="s">
        <v>175</v>
      </c>
      <c r="C48" s="137" t="s">
        <v>142</v>
      </c>
      <c r="D48" s="138" t="s">
        <v>158</v>
      </c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</row>
    <row r="49" spans="1:38" x14ac:dyDescent="0.25">
      <c r="A49" s="135"/>
      <c r="G49" t="s">
        <v>128</v>
      </c>
      <c r="I49" s="142" t="s">
        <v>23</v>
      </c>
      <c r="J49" s="142" t="s">
        <v>24</v>
      </c>
      <c r="K49" s="142" t="s">
        <v>25</v>
      </c>
      <c r="L49" s="142" t="s">
        <v>26</v>
      </c>
      <c r="M49" s="142" t="s">
        <v>27</v>
      </c>
      <c r="N49" s="142" t="s">
        <v>28</v>
      </c>
      <c r="O49" s="142" t="s">
        <v>29</v>
      </c>
      <c r="P49" s="142" t="s">
        <v>30</v>
      </c>
      <c r="Q49" s="142" t="s">
        <v>31</v>
      </c>
      <c r="R49" s="142" t="s">
        <v>32</v>
      </c>
      <c r="S49" s="142" t="s">
        <v>33</v>
      </c>
      <c r="T49" s="142" t="s">
        <v>34</v>
      </c>
      <c r="U49" s="142" t="s">
        <v>35</v>
      </c>
      <c r="V49" s="142" t="s">
        <v>36</v>
      </c>
      <c r="W49" s="142" t="s">
        <v>37</v>
      </c>
      <c r="X49" s="142" t="s">
        <v>38</v>
      </c>
      <c r="Y49" s="142" t="s">
        <v>39</v>
      </c>
      <c r="Z49" s="142" t="s">
        <v>40</v>
      </c>
      <c r="AA49" s="142" t="s">
        <v>41</v>
      </c>
      <c r="AB49" s="142" t="s">
        <v>42</v>
      </c>
      <c r="AC49" s="142" t="s">
        <v>43</v>
      </c>
      <c r="AD49" s="142" t="s">
        <v>44</v>
      </c>
      <c r="AE49" s="142" t="s">
        <v>45</v>
      </c>
      <c r="AF49" s="142" t="s">
        <v>46</v>
      </c>
      <c r="AG49" s="142" t="s">
        <v>47</v>
      </c>
      <c r="AH49" s="142" t="s">
        <v>48</v>
      </c>
      <c r="AI49" s="142" t="s">
        <v>49</v>
      </c>
      <c r="AJ49" s="142" t="s">
        <v>50</v>
      </c>
      <c r="AK49" s="142" t="s">
        <v>51</v>
      </c>
      <c r="AL49" s="142" t="s">
        <v>52</v>
      </c>
    </row>
    <row r="50" spans="1:38" x14ac:dyDescent="0.25">
      <c r="A50" s="135"/>
      <c r="G50" s="8"/>
      <c r="H50" s="9" t="s">
        <v>16</v>
      </c>
      <c r="I50" s="141">
        <v>3.7393282388371515E-5</v>
      </c>
      <c r="J50" s="141">
        <v>7.9987996897661756E-5</v>
      </c>
      <c r="K50" s="141">
        <v>1.6254199474184077</v>
      </c>
      <c r="L50" s="141">
        <v>0.58535242495059947</v>
      </c>
      <c r="M50" s="141">
        <v>-1.0659506258072611</v>
      </c>
      <c r="N50" s="141">
        <v>-6.2098427609633404</v>
      </c>
      <c r="O50" s="141">
        <v>17.466792234388549</v>
      </c>
      <c r="P50" s="141">
        <v>-14.847713936660284</v>
      </c>
      <c r="Q50" s="141">
        <v>40.5729448679499</v>
      </c>
      <c r="R50" s="141">
        <v>29.414984905043411</v>
      </c>
      <c r="S50" s="141">
        <v>61.737062724475891</v>
      </c>
      <c r="T50" s="141">
        <v>10.879638669987344</v>
      </c>
      <c r="U50" s="141">
        <v>19.045200944926364</v>
      </c>
      <c r="V50" s="141">
        <v>10.086242100252093</v>
      </c>
      <c r="W50" s="141">
        <v>6.1613451366902154</v>
      </c>
      <c r="X50" s="141">
        <v>9.7041688505441925</v>
      </c>
      <c r="Y50" s="141">
        <v>-17.236533433517252</v>
      </c>
      <c r="Z50" s="141">
        <v>-51.026055191010528</v>
      </c>
      <c r="AA50" s="141">
        <v>-30.887741142047616</v>
      </c>
      <c r="AB50" s="141">
        <v>-49.202313670065905</v>
      </c>
      <c r="AC50" s="141">
        <v>-50.041449039631061</v>
      </c>
      <c r="AD50" s="141">
        <v>-42.871928582832425</v>
      </c>
      <c r="AE50" s="141">
        <v>-41.550263577117676</v>
      </c>
      <c r="AF50" s="141">
        <v>-39.027454991229206</v>
      </c>
      <c r="AG50" s="141">
        <v>-42.477718453534635</v>
      </c>
      <c r="AH50" s="141">
        <v>-39.303954849513502</v>
      </c>
      <c r="AI50" s="141">
        <v>-29.791737625711448</v>
      </c>
      <c r="AJ50" s="141">
        <v>-29.845924918773107</v>
      </c>
      <c r="AK50" s="141">
        <v>-25.866309609236396</v>
      </c>
      <c r="AL50" s="141">
        <v>-19.321850564589568</v>
      </c>
    </row>
    <row r="51" spans="1:38" x14ac:dyDescent="0.25">
      <c r="A51" s="135"/>
      <c r="G51" s="11"/>
      <c r="H51" s="9" t="s">
        <v>125</v>
      </c>
      <c r="I51" s="10">
        <v>0.74801026630947831</v>
      </c>
      <c r="J51" s="10">
        <v>0.70635537881432242</v>
      </c>
      <c r="K51" s="10">
        <v>1.0851461129231064</v>
      </c>
      <c r="L51" s="10">
        <v>1.1678356587253589</v>
      </c>
      <c r="M51" s="10">
        <v>2.2291068513068808</v>
      </c>
      <c r="N51" s="10">
        <v>3.2612437217480306</v>
      </c>
      <c r="O51" s="10">
        <v>12.491838149278266</v>
      </c>
      <c r="P51" s="10">
        <v>2.3728962971524936</v>
      </c>
      <c r="Q51" s="10">
        <v>19.827752022774689</v>
      </c>
      <c r="R51" s="10">
        <v>15.760701659358404</v>
      </c>
      <c r="S51" s="10">
        <v>17.643983440030638</v>
      </c>
      <c r="T51" s="10">
        <v>6.3876196596619366</v>
      </c>
      <c r="U51" s="10">
        <v>8.9175114956428843</v>
      </c>
      <c r="V51" s="10">
        <v>5.9983910681128236</v>
      </c>
      <c r="W51" s="10">
        <v>5.0818343036407896</v>
      </c>
      <c r="X51" s="10">
        <v>6.0682168276376842</v>
      </c>
      <c r="Y51" s="10">
        <v>-0.5611659359941541</v>
      </c>
      <c r="Z51" s="10">
        <v>-13.155995221451462</v>
      </c>
      <c r="AA51" s="10">
        <v>-6.8632081712370336</v>
      </c>
      <c r="AB51" s="10">
        <v>-17.876631306864283</v>
      </c>
      <c r="AC51" s="10">
        <v>-17.956775430092875</v>
      </c>
      <c r="AD51" s="10">
        <v>-15.710881930737742</v>
      </c>
      <c r="AE51" s="10">
        <v>-15.127119119222243</v>
      </c>
      <c r="AF51" s="10">
        <v>-14.164139051595157</v>
      </c>
      <c r="AG51" s="10">
        <v>-15.387033906855777</v>
      </c>
      <c r="AH51" s="10">
        <v>-14.32126709888621</v>
      </c>
      <c r="AI51" s="10">
        <v>-11.089616452328812</v>
      </c>
      <c r="AJ51" s="10">
        <v>-10.920689451066039</v>
      </c>
      <c r="AK51" s="10">
        <v>-9.4059721019432914</v>
      </c>
      <c r="AL51" s="10">
        <v>-7.2826224319383073</v>
      </c>
    </row>
    <row r="52" spans="1:38" x14ac:dyDescent="0.25">
      <c r="A52" s="135"/>
      <c r="G52" s="12"/>
      <c r="H52" s="9" t="s">
        <v>17</v>
      </c>
      <c r="I52" s="10">
        <v>-0.18739901654862479</v>
      </c>
      <c r="J52" s="10">
        <v>3.1681413795654407</v>
      </c>
      <c r="K52" s="10">
        <v>2.0900385790041582</v>
      </c>
      <c r="L52" s="10">
        <v>3.6148688715034041</v>
      </c>
      <c r="M52" s="10">
        <v>6.6665799184038406</v>
      </c>
      <c r="N52" s="10">
        <v>-9.0938704408195008</v>
      </c>
      <c r="O52" s="10">
        <v>55.008422092571436</v>
      </c>
      <c r="P52" s="10">
        <v>40.014973099220697</v>
      </c>
      <c r="Q52" s="10">
        <v>34.975776363267414</v>
      </c>
      <c r="R52" s="10">
        <v>48.194944857756127</v>
      </c>
      <c r="S52" s="10">
        <v>54.113364108035739</v>
      </c>
      <c r="T52" s="10">
        <v>63.779967034746278</v>
      </c>
      <c r="U52" s="10">
        <v>86.389751796565861</v>
      </c>
      <c r="V52" s="10">
        <v>125.83923289248673</v>
      </c>
      <c r="W52" s="10">
        <v>48.459116366404032</v>
      </c>
      <c r="X52" s="10">
        <v>106.86203744820432</v>
      </c>
      <c r="Y52" s="10">
        <v>119.56112135647277</v>
      </c>
      <c r="Z52" s="10">
        <v>169.98469442146643</v>
      </c>
      <c r="AA52" s="10">
        <v>154.27802044744476</v>
      </c>
      <c r="AB52" s="10">
        <v>125.95360763820599</v>
      </c>
      <c r="AC52" s="10">
        <v>116.41459440951553</v>
      </c>
      <c r="AD52" s="10">
        <v>155.58520036232903</v>
      </c>
      <c r="AE52" s="10">
        <v>139.01883375580019</v>
      </c>
      <c r="AF52" s="10">
        <v>150.94510207368444</v>
      </c>
      <c r="AG52" s="10">
        <v>137.96541370012437</v>
      </c>
      <c r="AH52" s="10">
        <v>115.47753632071567</v>
      </c>
      <c r="AI52" s="10">
        <v>111.27489040157411</v>
      </c>
      <c r="AJ52" s="10">
        <v>82.336746101380641</v>
      </c>
      <c r="AK52" s="10">
        <v>72.429407723082022</v>
      </c>
      <c r="AL52" s="10">
        <v>95.797799105750073</v>
      </c>
    </row>
    <row r="53" spans="1:38" x14ac:dyDescent="0.25">
      <c r="A53" s="135"/>
      <c r="G53" s="13"/>
      <c r="H53" s="9" t="s">
        <v>126</v>
      </c>
      <c r="I53" s="10">
        <v>3.5604511263500171E-2</v>
      </c>
      <c r="J53" s="10">
        <v>0.2896032094192833</v>
      </c>
      <c r="K53" s="10">
        <v>-0.33661303433598277</v>
      </c>
      <c r="L53" s="10">
        <v>0.3366995552055414</v>
      </c>
      <c r="M53" s="10">
        <v>0.43329239100773975</v>
      </c>
      <c r="N53" s="10">
        <v>1.2381600279422855</v>
      </c>
      <c r="O53" s="10">
        <v>6.3237036588326418</v>
      </c>
      <c r="P53" s="10">
        <v>6.4560022746387631</v>
      </c>
      <c r="Q53" s="10">
        <v>13.859306887687126</v>
      </c>
      <c r="R53" s="10">
        <v>8.2947986345341178</v>
      </c>
      <c r="S53" s="10">
        <v>-5.1797982541529564E-2</v>
      </c>
      <c r="T53" s="10">
        <v>6.4824296788025322</v>
      </c>
      <c r="U53" s="10">
        <v>2.9248603931899311</v>
      </c>
      <c r="V53" s="10">
        <v>1.6554502294815734</v>
      </c>
      <c r="W53" s="10">
        <v>5.1759291174919326</v>
      </c>
      <c r="X53" s="10">
        <v>1.8480485594083689</v>
      </c>
      <c r="Y53" s="10">
        <v>5.5976241670223317</v>
      </c>
      <c r="Z53" s="10">
        <v>8.0459449674958137</v>
      </c>
      <c r="AA53" s="10">
        <v>6.1623465180180119</v>
      </c>
      <c r="AB53" s="10">
        <v>10.656882757739595</v>
      </c>
      <c r="AC53" s="10">
        <v>9.8986617437869882</v>
      </c>
      <c r="AD53" s="10">
        <v>7.8761616121104794</v>
      </c>
      <c r="AE53" s="10">
        <v>8.1263528743014604</v>
      </c>
      <c r="AF53" s="10">
        <v>7.0954263080129749</v>
      </c>
      <c r="AG53" s="10">
        <v>7.78780073416101</v>
      </c>
      <c r="AH53" s="10">
        <v>7.2810469057233149</v>
      </c>
      <c r="AI53" s="10">
        <v>6.0987149406719823</v>
      </c>
      <c r="AJ53" s="10">
        <v>6.3365946110804998</v>
      </c>
      <c r="AK53" s="10">
        <v>5.485675208359396</v>
      </c>
      <c r="AL53" s="10">
        <v>3.3955926735702633</v>
      </c>
    </row>
    <row r="54" spans="1:38" x14ac:dyDescent="0.25">
      <c r="A54" s="135"/>
      <c r="G54" s="14"/>
      <c r="H54" s="9" t="s">
        <v>18</v>
      </c>
      <c r="I54" s="10">
        <v>5.0349849360214203E-7</v>
      </c>
      <c r="J54" s="10">
        <v>-2.852403108951566E-6</v>
      </c>
      <c r="K54" s="10">
        <v>5.9615880369629686E-5</v>
      </c>
      <c r="L54" s="10">
        <v>5.1243056317192416E-5</v>
      </c>
      <c r="M54" s="10">
        <v>0.4619082345811325</v>
      </c>
      <c r="N54" s="10">
        <v>5.3102238190660955E-5</v>
      </c>
      <c r="O54" s="10">
        <v>2.6770727085613846</v>
      </c>
      <c r="P54" s="10">
        <v>6.6900377983925878</v>
      </c>
      <c r="Q54" s="10">
        <v>13.60112001425037</v>
      </c>
      <c r="R54" s="10">
        <v>10.65562586370396</v>
      </c>
      <c r="S54" s="10">
        <v>14.608207380074646</v>
      </c>
      <c r="T54" s="10">
        <v>12.736859846803981</v>
      </c>
      <c r="U54" s="10">
        <v>15.216425433651978</v>
      </c>
      <c r="V54" s="10">
        <v>12.818214113486277</v>
      </c>
      <c r="W54" s="10">
        <v>12.104074715825533</v>
      </c>
      <c r="X54" s="10">
        <v>12.636105274772376</v>
      </c>
      <c r="Y54" s="10">
        <v>3.5202956298159052</v>
      </c>
      <c r="Z54" s="10">
        <v>-2.7299511604620648</v>
      </c>
      <c r="AA54" s="10">
        <v>-0.20039468696563745</v>
      </c>
      <c r="AB54" s="10">
        <v>-3.0750338538433084</v>
      </c>
      <c r="AC54" s="10">
        <v>-4.1457322666294658</v>
      </c>
      <c r="AD54" s="10">
        <v>-2.682462169102223</v>
      </c>
      <c r="AE54" s="10">
        <v>-2.8028662233085697</v>
      </c>
      <c r="AF54" s="10">
        <v>-3.1690692108684857</v>
      </c>
      <c r="AG54" s="10">
        <v>-5.1070925954274458</v>
      </c>
      <c r="AH54" s="10">
        <v>-4.718984999807617</v>
      </c>
      <c r="AI54" s="10">
        <v>-1.9900695505145336</v>
      </c>
      <c r="AJ54" s="10">
        <v>-2.7466019252676688</v>
      </c>
      <c r="AK54" s="10">
        <v>-1.6412323467116039</v>
      </c>
      <c r="AL54" s="10">
        <v>0.85421708843594502</v>
      </c>
    </row>
    <row r="55" spans="1:38" x14ac:dyDescent="0.25">
      <c r="A55" s="135"/>
      <c r="G55" s="15"/>
      <c r="H55" s="9" t="s">
        <v>19</v>
      </c>
      <c r="I55" s="10">
        <v>-3.3930213000000608E-5</v>
      </c>
      <c r="J55" s="10">
        <v>-3.3480264000000258E-5</v>
      </c>
      <c r="K55" s="10">
        <v>-1.8744127500269769E-4</v>
      </c>
      <c r="L55" s="10">
        <v>1.8358091207779808</v>
      </c>
      <c r="M55" s="10">
        <v>-0.34755976776000042</v>
      </c>
      <c r="N55" s="10">
        <v>1.018048641453003</v>
      </c>
      <c r="O55" s="10">
        <v>21.86158954398601</v>
      </c>
      <c r="P55" s="10">
        <v>-2.7326824420999429E-2</v>
      </c>
      <c r="Q55" s="10">
        <v>-3.5867943999999237E-5</v>
      </c>
      <c r="R55" s="10">
        <v>1.6533334631999963E-2</v>
      </c>
      <c r="S55" s="10">
        <v>-3.7466947007959996</v>
      </c>
      <c r="T55" s="10">
        <v>0.77162210756500826</v>
      </c>
      <c r="U55" s="10">
        <v>7.3963191568000575E-2</v>
      </c>
      <c r="V55" s="10">
        <v>1.0709090567149886</v>
      </c>
      <c r="W55" s="10">
        <v>0.10121014058899913</v>
      </c>
      <c r="X55" s="10">
        <v>-0.10580743184000596</v>
      </c>
      <c r="Y55" s="10">
        <v>-2.4555855199999942E-4</v>
      </c>
      <c r="Z55" s="10">
        <v>-0.27391256566500033</v>
      </c>
      <c r="AA55" s="10">
        <v>0.37347832826699889</v>
      </c>
      <c r="AB55" s="10">
        <v>-0.24549762021398891</v>
      </c>
      <c r="AC55" s="10">
        <v>-8.2180471400999267E-2</v>
      </c>
      <c r="AD55" s="10">
        <v>4.0575734767990923E-2</v>
      </c>
      <c r="AE55" s="10">
        <v>-4.9835846384999272E-2</v>
      </c>
      <c r="AF55" s="10">
        <v>-4.2363341269002319E-2</v>
      </c>
      <c r="AG55" s="10">
        <v>-6.9629061399999193E-4</v>
      </c>
      <c r="AH55" s="10">
        <v>-3.8284180120009559E-3</v>
      </c>
      <c r="AI55" s="10">
        <v>0.13204304258900024</v>
      </c>
      <c r="AJ55" s="10">
        <v>4.3022848440998018E-2</v>
      </c>
      <c r="AK55" s="10">
        <v>3.233616558199981E-2</v>
      </c>
      <c r="AL55" s="10">
        <v>0.30090138799000066</v>
      </c>
    </row>
    <row r="56" spans="1:38" x14ac:dyDescent="0.25">
      <c r="A56" s="135"/>
      <c r="G56" s="16"/>
      <c r="H56" s="9" t="s">
        <v>20</v>
      </c>
      <c r="I56" s="10">
        <v>-0.69411766004544972</v>
      </c>
      <c r="J56" s="10">
        <v>3.492264014716681E-6</v>
      </c>
      <c r="K56" s="10">
        <v>-2.4128573576826099E-6</v>
      </c>
      <c r="L56" s="10">
        <v>-5.5617686813921314E-6</v>
      </c>
      <c r="M56" s="10">
        <v>-2.6564352919311069</v>
      </c>
      <c r="N56" s="10">
        <v>-13.2117491990268</v>
      </c>
      <c r="O56" s="10">
        <v>1.8073329880047386E-6</v>
      </c>
      <c r="P56" s="10">
        <v>-0.21660156087149396</v>
      </c>
      <c r="Q56" s="10">
        <v>9.2449198751575048E-5</v>
      </c>
      <c r="R56" s="10">
        <v>-2.1493774270442289E-7</v>
      </c>
      <c r="S56" s="10">
        <v>6.2281659708239593E-8</v>
      </c>
      <c r="T56" s="10">
        <v>5.167383538267596E-9</v>
      </c>
      <c r="U56" s="10">
        <v>-9.0519335924632571E-6</v>
      </c>
      <c r="V56" s="10">
        <v>2.8151271901754846E-7</v>
      </c>
      <c r="W56" s="10">
        <v>2.4826802035300616E-6</v>
      </c>
      <c r="X56" s="10">
        <v>-1.381388623081627E-9</v>
      </c>
      <c r="Y56" s="10">
        <v>-5.7328281836592296E-9</v>
      </c>
      <c r="Z56" s="10">
        <v>-7.4321648459383385E-10</v>
      </c>
      <c r="AA56" s="10">
        <v>2.7297998750793041E-9</v>
      </c>
      <c r="AB56" s="10">
        <v>1.2234385677338892E-9</v>
      </c>
      <c r="AC56" s="10">
        <v>2.8492862922148239E-7</v>
      </c>
      <c r="AD56" s="10">
        <v>7.9435487643326939E-8</v>
      </c>
      <c r="AE56" s="10">
        <v>1.8886396623636288E-7</v>
      </c>
      <c r="AF56" s="10">
        <v>3.5205020181917305E-7</v>
      </c>
      <c r="AG56" s="10">
        <v>1.1965635725933297E-7</v>
      </c>
      <c r="AH56" s="10">
        <v>-2.3510370659158071E-9</v>
      </c>
      <c r="AI56" s="10">
        <v>-2.0391260933687095E-9</v>
      </c>
      <c r="AJ56" s="10">
        <v>-6.5961787906938201E-10</v>
      </c>
      <c r="AK56" s="10">
        <v>4.338901681496411E-6</v>
      </c>
      <c r="AL56" s="10">
        <v>2.677060725267321E-8</v>
      </c>
    </row>
    <row r="57" spans="1:38" x14ac:dyDescent="0.25">
      <c r="A57" s="135"/>
      <c r="G57" s="17"/>
      <c r="H57" s="9" t="s">
        <v>21</v>
      </c>
      <c r="I57" s="10">
        <v>2.9741580600001205E-4</v>
      </c>
      <c r="J57" s="10">
        <v>3.9475528269999893E-3</v>
      </c>
      <c r="K57" s="10">
        <v>1.7471366153999968E-2</v>
      </c>
      <c r="L57" s="10">
        <v>1.1228221575999953E-2</v>
      </c>
      <c r="M57" s="10">
        <v>1.4029774369000103E-2</v>
      </c>
      <c r="N57" s="10">
        <v>-5.2138489229999974E-2</v>
      </c>
      <c r="O57" s="10">
        <v>-0.53303722472999993</v>
      </c>
      <c r="P57" s="10">
        <v>-0.95344096080000007</v>
      </c>
      <c r="Q57" s="10">
        <v>-0.75405583506000018</v>
      </c>
      <c r="R57" s="10">
        <v>-0.64477337270000012</v>
      </c>
      <c r="S57" s="10">
        <v>-0.41848407779999997</v>
      </c>
      <c r="T57" s="10">
        <v>-0.53676942239999992</v>
      </c>
      <c r="U57" s="10">
        <v>-0.3981621071</v>
      </c>
      <c r="V57" s="10">
        <v>-0.29292656636000003</v>
      </c>
      <c r="W57" s="10">
        <v>-0.40234645369999994</v>
      </c>
      <c r="X57" s="10">
        <v>-0.22547960030000003</v>
      </c>
      <c r="Y57" s="10">
        <v>-0.27957514610000012</v>
      </c>
      <c r="Z57" s="10">
        <v>-0.1937330778000001</v>
      </c>
      <c r="AA57" s="10">
        <v>-9.9826142300000031E-2</v>
      </c>
      <c r="AB57" s="10">
        <v>-0.2714616675999999</v>
      </c>
      <c r="AC57" s="10">
        <v>-0.2982188789500001</v>
      </c>
      <c r="AD57" s="10">
        <v>-0.11784628369999994</v>
      </c>
      <c r="AE57" s="10">
        <v>-0.13533376330000002</v>
      </c>
      <c r="AF57" s="10">
        <v>-0.12642445060000002</v>
      </c>
      <c r="AG57" s="10">
        <v>-0.12790006570000001</v>
      </c>
      <c r="AH57" s="10">
        <v>-7.9165398299999995E-2</v>
      </c>
      <c r="AI57" s="10">
        <v>-4.1264834799999983E-2</v>
      </c>
      <c r="AJ57" s="10">
        <v>-0.11516811579999994</v>
      </c>
      <c r="AK57" s="10">
        <v>-0.15773635050000007</v>
      </c>
      <c r="AL57" s="10">
        <v>2.3992641300000117E-2</v>
      </c>
    </row>
    <row r="58" spans="1:38" x14ac:dyDescent="0.25">
      <c r="A58" s="135"/>
      <c r="H58" t="s">
        <v>22</v>
      </c>
      <c r="I58" s="18">
        <f t="shared" ref="I58" si="31">+SUM(I50:I57)</f>
        <v>-9.7600516647214086E-2</v>
      </c>
      <c r="J58" s="18">
        <f t="shared" ref="J58" si="32">+SUM(J50:J57)</f>
        <v>4.1680946682198501</v>
      </c>
      <c r="K58" s="18">
        <f t="shared" ref="K58" si="33">+SUM(K50:K57)</f>
        <v>4.4813327329116994</v>
      </c>
      <c r="L58" s="18">
        <f t="shared" ref="L58" si="34">+SUM(L50:L57)</f>
        <v>7.551839534026521</v>
      </c>
      <c r="M58" s="18">
        <f t="shared" ref="M58" si="35">+SUM(M50:M57)</f>
        <v>5.7349714841702255</v>
      </c>
      <c r="N58" s="18">
        <f t="shared" ref="N58" si="36">+SUM(N50:N57)</f>
        <v>-23.050095396658133</v>
      </c>
      <c r="O58" s="18">
        <f t="shared" ref="O58" si="37">+SUM(O50:O57)</f>
        <v>115.29638297022129</v>
      </c>
      <c r="P58" s="18">
        <f t="shared" ref="P58" si="38">+SUM(P50:P57)</f>
        <v>39.488826186651757</v>
      </c>
      <c r="Q58" s="18">
        <f t="shared" ref="Q58" si="39">+SUM(Q50:Q57)</f>
        <v>122.08290090212424</v>
      </c>
      <c r="R58" s="18">
        <f t="shared" ref="R58" si="40">+SUM(R50:R57)</f>
        <v>111.69281566739028</v>
      </c>
      <c r="S58" s="18">
        <f t="shared" ref="S58" si="41">+SUM(S50:S57)</f>
        <v>143.88564095376103</v>
      </c>
      <c r="T58" s="18">
        <f t="shared" ref="T58" si="42">+SUM(T50:T57)</f>
        <v>100.50136758033446</v>
      </c>
      <c r="U58" s="18">
        <f t="shared" ref="U58" si="43">+SUM(U50:U57)</f>
        <v>132.16954209651141</v>
      </c>
      <c r="V58" s="18">
        <f t="shared" ref="V58" si="44">+SUM(V50:V57)</f>
        <v>157.1755131756872</v>
      </c>
      <c r="W58" s="18">
        <f t="shared" ref="W58" si="45">+SUM(W50:W57)</f>
        <v>76.681165809621703</v>
      </c>
      <c r="X58" s="18">
        <f t="shared" ref="X58" si="46">+SUM(X50:X57)</f>
        <v>136.78728992704558</v>
      </c>
      <c r="Y58" s="18">
        <f t="shared" ref="Y58" si="47">+SUM(Y50:Y57)</f>
        <v>110.60152107341477</v>
      </c>
      <c r="Z58" s="18">
        <f t="shared" ref="Z58" si="48">+SUM(Z50:Z57)</f>
        <v>110.65099217182997</v>
      </c>
      <c r="AA58" s="18">
        <f t="shared" ref="AA58" si="49">+SUM(AA50:AA57)</f>
        <v>122.76267515390929</v>
      </c>
      <c r="AB58" s="18">
        <f t="shared" ref="AB58" si="50">+SUM(AB50:AB57)</f>
        <v>65.939552278581544</v>
      </c>
      <c r="AC58" s="18">
        <f t="shared" ref="AC58" si="51">+SUM(AC50:AC57)</f>
        <v>53.788900351526742</v>
      </c>
      <c r="AD58" s="18">
        <f t="shared" ref="AD58" si="52">+SUM(AD50:AD57)</f>
        <v>102.11881882227061</v>
      </c>
      <c r="AE58" s="18">
        <f t="shared" ref="AE58" si="53">+SUM(AE50:AE57)</f>
        <v>87.479768289632133</v>
      </c>
      <c r="AF58" s="18">
        <f t="shared" ref="AF58" si="54">+SUM(AF50:AF57)</f>
        <v>101.51107768818576</v>
      </c>
      <c r="AG58" s="18">
        <f t="shared" ref="AG58" si="55">+SUM(AG50:AG57)</f>
        <v>82.652773241809882</v>
      </c>
      <c r="AH58" s="18">
        <f t="shared" ref="AH58" si="56">+SUM(AH50:AH57)</f>
        <v>64.331382459568601</v>
      </c>
      <c r="AI58" s="18">
        <f t="shared" ref="AI58" si="57">+SUM(AI50:AI57)</f>
        <v>74.592959919441171</v>
      </c>
      <c r="AJ58" s="18">
        <f t="shared" ref="AJ58" si="58">+SUM(AJ50:AJ57)</f>
        <v>45.087979149335702</v>
      </c>
      <c r="AK58" s="18">
        <f t="shared" ref="AK58" si="59">+SUM(AK50:AK57)</f>
        <v>40.87617302753381</v>
      </c>
      <c r="AL58" s="18">
        <f t="shared" ref="AL58" si="60">+SUM(AL50:AL57)</f>
        <v>73.768029927289007</v>
      </c>
    </row>
    <row r="59" spans="1:38" x14ac:dyDescent="0.25">
      <c r="A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</row>
    <row r="60" spans="1:38" x14ac:dyDescent="0.25">
      <c r="A60" s="135"/>
      <c r="G60" s="135"/>
      <c r="H60" s="135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</row>
    <row r="61" spans="1:38" x14ac:dyDescent="0.25">
      <c r="A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</row>
    <row r="62" spans="1:38" x14ac:dyDescent="0.25">
      <c r="A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</row>
    <row r="63" spans="1:38" x14ac:dyDescent="0.25">
      <c r="A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</row>
    <row r="64" spans="1:38" x14ac:dyDescent="0.25">
      <c r="A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</row>
    <row r="65" spans="1:38" ht="15.75" thickBot="1" x14ac:dyDescent="0.3">
      <c r="A65" s="139"/>
      <c r="B65" s="139"/>
      <c r="C65" s="139"/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</row>
    <row r="66" spans="1:38" x14ac:dyDescent="0.25">
      <c r="A66" s="134" t="str">
        <f>+A6</f>
        <v>Option 1:  600 MW in 2026</v>
      </c>
      <c r="B66" s="134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</row>
    <row r="67" spans="1:38" x14ac:dyDescent="0.25">
      <c r="A67" s="134" t="s">
        <v>15</v>
      </c>
      <c r="B67" s="134" t="str">
        <f>+Overview!D10</f>
        <v>4. Accelerated transition to low emissions future</v>
      </c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</row>
    <row r="68" spans="1:38" x14ac:dyDescent="0.25">
      <c r="A68" s="136" t="s">
        <v>145</v>
      </c>
      <c r="B68" s="137" t="s">
        <v>167</v>
      </c>
      <c r="C68" s="137" t="s">
        <v>142</v>
      </c>
      <c r="D68" s="138" t="s">
        <v>147</v>
      </c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</row>
    <row r="69" spans="1:38" x14ac:dyDescent="0.25">
      <c r="A69" s="135"/>
      <c r="G69" s="135" t="s">
        <v>128</v>
      </c>
      <c r="H69" s="135"/>
      <c r="I69" s="142" t="s">
        <v>23</v>
      </c>
      <c r="J69" s="142" t="s">
        <v>24</v>
      </c>
      <c r="K69" s="142" t="s">
        <v>25</v>
      </c>
      <c r="L69" s="142" t="s">
        <v>26</v>
      </c>
      <c r="M69" s="142" t="s">
        <v>27</v>
      </c>
      <c r="N69" s="142" t="s">
        <v>28</v>
      </c>
      <c r="O69" s="142" t="s">
        <v>29</v>
      </c>
      <c r="P69" s="142" t="s">
        <v>30</v>
      </c>
      <c r="Q69" s="142" t="s">
        <v>31</v>
      </c>
      <c r="R69" s="142" t="s">
        <v>32</v>
      </c>
      <c r="S69" s="142" t="s">
        <v>33</v>
      </c>
      <c r="T69" s="142" t="s">
        <v>34</v>
      </c>
      <c r="U69" s="142" t="s">
        <v>35</v>
      </c>
      <c r="V69" s="142" t="s">
        <v>36</v>
      </c>
      <c r="W69" s="142" t="s">
        <v>37</v>
      </c>
      <c r="X69" s="142" t="s">
        <v>38</v>
      </c>
      <c r="Y69" s="142" t="s">
        <v>39</v>
      </c>
      <c r="Z69" s="142" t="s">
        <v>40</v>
      </c>
      <c r="AA69" s="142" t="s">
        <v>41</v>
      </c>
      <c r="AB69" s="142" t="s">
        <v>42</v>
      </c>
      <c r="AC69" s="142" t="s">
        <v>43</v>
      </c>
      <c r="AD69" s="142" t="s">
        <v>44</v>
      </c>
      <c r="AE69" s="142" t="s">
        <v>45</v>
      </c>
      <c r="AF69" s="142" t="s">
        <v>46</v>
      </c>
      <c r="AG69" s="142" t="s">
        <v>47</v>
      </c>
      <c r="AH69" s="142" t="s">
        <v>48</v>
      </c>
      <c r="AI69" s="142" t="s">
        <v>49</v>
      </c>
      <c r="AJ69" s="142" t="s">
        <v>50</v>
      </c>
      <c r="AK69" s="142" t="s">
        <v>51</v>
      </c>
      <c r="AL69" s="142" t="s">
        <v>52</v>
      </c>
    </row>
    <row r="70" spans="1:38" x14ac:dyDescent="0.25">
      <c r="A70" s="135"/>
      <c r="G70" s="8"/>
      <c r="H70" s="9" t="s">
        <v>16</v>
      </c>
      <c r="I70" s="141">
        <v>-4.1198299779627163</v>
      </c>
      <c r="J70" s="141">
        <v>-10.898120196186831</v>
      </c>
      <c r="K70" s="141">
        <v>1.4290178686587751</v>
      </c>
      <c r="L70" s="141">
        <v>11.552690759530492</v>
      </c>
      <c r="M70" s="141">
        <v>19.131178122472079</v>
      </c>
      <c r="N70" s="141">
        <v>-6.1497645984532028</v>
      </c>
      <c r="O70" s="141">
        <v>49.361176050507993</v>
      </c>
      <c r="P70" s="141">
        <v>80.378559974199334</v>
      </c>
      <c r="Q70" s="141">
        <v>87.400777069668948</v>
      </c>
      <c r="R70" s="141">
        <v>26.145946029715105</v>
      </c>
      <c r="S70" s="141">
        <v>43.025001290887758</v>
      </c>
      <c r="T70" s="141">
        <v>30.282453650818297</v>
      </c>
      <c r="U70" s="141">
        <v>40.697724347607618</v>
      </c>
      <c r="V70" s="141">
        <v>72.118131508108945</v>
      </c>
      <c r="W70" s="141">
        <v>27.037352583637585</v>
      </c>
      <c r="X70" s="141">
        <v>44.963651677232065</v>
      </c>
      <c r="Y70" s="141">
        <v>28.308886414764402</v>
      </c>
      <c r="Z70" s="141">
        <v>25.433662354976605</v>
      </c>
      <c r="AA70" s="141">
        <v>23.371120342524137</v>
      </c>
      <c r="AB70" s="141">
        <v>0.20721379742417412</v>
      </c>
      <c r="AC70" s="141">
        <v>-2.2585415890721379</v>
      </c>
      <c r="AD70" s="141">
        <v>-0.61922957760407371</v>
      </c>
      <c r="AE70" s="141">
        <v>-3.2115754410101545</v>
      </c>
      <c r="AF70" s="141">
        <v>30.402445474111119</v>
      </c>
      <c r="AG70" s="141">
        <v>21.837301506884614</v>
      </c>
      <c r="AH70" s="141">
        <v>16.205781812092937</v>
      </c>
      <c r="AI70" s="141">
        <v>73.298197751481439</v>
      </c>
      <c r="AJ70" s="141">
        <v>70.877291952738688</v>
      </c>
      <c r="AK70" s="141">
        <v>80.184606138246636</v>
      </c>
      <c r="AL70" s="141">
        <v>103.11350564106669</v>
      </c>
    </row>
    <row r="71" spans="1:38" x14ac:dyDescent="0.25">
      <c r="A71" s="135"/>
      <c r="G71" s="11"/>
      <c r="H71" s="9" t="s">
        <v>125</v>
      </c>
      <c r="I71" s="10">
        <v>-1.7657819553161858</v>
      </c>
      <c r="J71" s="10">
        <v>-3.4257300121891561</v>
      </c>
      <c r="K71" s="10">
        <v>-0.86870189354002036</v>
      </c>
      <c r="L71" s="10">
        <v>3.4094914776254299</v>
      </c>
      <c r="M71" s="10">
        <v>11.006728930767807</v>
      </c>
      <c r="N71" s="10">
        <v>9.4348719451265595</v>
      </c>
      <c r="O71" s="10">
        <v>24.593469939696874</v>
      </c>
      <c r="P71" s="10">
        <v>33.229747489731466</v>
      </c>
      <c r="Q71" s="10">
        <v>46.859767942649057</v>
      </c>
      <c r="R71" s="10">
        <v>11.986501150698928</v>
      </c>
      <c r="S71" s="10">
        <v>16.110464569793351</v>
      </c>
      <c r="T71" s="10">
        <v>2.833030368600248</v>
      </c>
      <c r="U71" s="10">
        <v>6.2629897565566353</v>
      </c>
      <c r="V71" s="10">
        <v>16.808816917105787</v>
      </c>
      <c r="W71" s="10">
        <v>6.3101478477101409</v>
      </c>
      <c r="X71" s="10">
        <v>7.6338210743795116</v>
      </c>
      <c r="Y71" s="10">
        <v>6.3893555438531848</v>
      </c>
      <c r="Z71" s="10">
        <v>5.2625901220700371</v>
      </c>
      <c r="AA71" s="10">
        <v>2.2133570675355259</v>
      </c>
      <c r="AB71" s="10">
        <v>-24.253273394535995</v>
      </c>
      <c r="AC71" s="10">
        <v>-29.584827745065468</v>
      </c>
      <c r="AD71" s="10">
        <v>-27.12627514246185</v>
      </c>
      <c r="AE71" s="10">
        <v>-25.137948965235751</v>
      </c>
      <c r="AF71" s="10">
        <v>-11.616593472547947</v>
      </c>
      <c r="AG71" s="10">
        <v>-14.416814490690058</v>
      </c>
      <c r="AH71" s="10">
        <v>-14.798451553279961</v>
      </c>
      <c r="AI71" s="10">
        <v>-0.5206471281778704</v>
      </c>
      <c r="AJ71" s="10">
        <v>-1.5832273644887209</v>
      </c>
      <c r="AK71" s="10">
        <v>1.1461703872090538</v>
      </c>
      <c r="AL71" s="10">
        <v>6.3333199481778593</v>
      </c>
    </row>
    <row r="72" spans="1:38" x14ac:dyDescent="0.25">
      <c r="A72" s="135"/>
      <c r="G72" s="12"/>
      <c r="H72" s="9" t="s">
        <v>17</v>
      </c>
      <c r="I72" s="10">
        <v>3.2991390600705017</v>
      </c>
      <c r="J72" s="10">
        <v>3.3748256642893466</v>
      </c>
      <c r="K72" s="10">
        <v>-1.6028433875699193</v>
      </c>
      <c r="L72" s="10">
        <v>1.5192641401499714</v>
      </c>
      <c r="M72" s="10">
        <v>-8.7722185888492277</v>
      </c>
      <c r="N72" s="10">
        <v>-10.009072128719254</v>
      </c>
      <c r="O72" s="10">
        <v>7.6582641415388935</v>
      </c>
      <c r="P72" s="10">
        <v>-6.619261590890801</v>
      </c>
      <c r="Q72" s="10">
        <v>-12.69427525600031</v>
      </c>
      <c r="R72" s="10">
        <v>36.379011824230702</v>
      </c>
      <c r="S72" s="10">
        <v>16.996641088789374</v>
      </c>
      <c r="T72" s="10">
        <v>34.635614681449624</v>
      </c>
      <c r="U72" s="10">
        <v>35.200617185098736</v>
      </c>
      <c r="V72" s="10">
        <v>31.40336498469037</v>
      </c>
      <c r="W72" s="10">
        <v>22.450263958460482</v>
      </c>
      <c r="X72" s="10">
        <v>77.01409297121927</v>
      </c>
      <c r="Y72" s="10">
        <v>59.723298828389261</v>
      </c>
      <c r="Z72" s="10">
        <v>81.877967718660557</v>
      </c>
      <c r="AA72" s="10">
        <v>90.776458268249826</v>
      </c>
      <c r="AB72" s="10">
        <v>166.64936881826975</v>
      </c>
      <c r="AC72" s="10">
        <v>203.41682042414027</v>
      </c>
      <c r="AD72" s="10">
        <v>191.22429529671535</v>
      </c>
      <c r="AE72" s="10">
        <v>151.86896588472996</v>
      </c>
      <c r="AF72" s="10">
        <v>135.82100445320998</v>
      </c>
      <c r="AG72" s="10">
        <v>138.45349116265015</v>
      </c>
      <c r="AH72" s="10">
        <v>132.55238309255014</v>
      </c>
      <c r="AI72" s="10">
        <v>62.541462731170213</v>
      </c>
      <c r="AJ72" s="10">
        <v>53.9607176419604</v>
      </c>
      <c r="AK72" s="10">
        <v>11.31763165173993</v>
      </c>
      <c r="AL72" s="10">
        <v>12.975748524169944</v>
      </c>
    </row>
    <row r="73" spans="1:38" x14ac:dyDescent="0.25">
      <c r="A73" s="135"/>
      <c r="G73" s="13"/>
      <c r="H73" s="9" t="s">
        <v>126</v>
      </c>
      <c r="I73" s="10">
        <v>0.69408100722523614</v>
      </c>
      <c r="J73" s="10">
        <v>1.4442572913545746</v>
      </c>
      <c r="K73" s="10">
        <v>-4.9035070003469627E-2</v>
      </c>
      <c r="L73" s="10">
        <v>-1.1373838532354057</v>
      </c>
      <c r="M73" s="10">
        <v>-1.4017355543676331</v>
      </c>
      <c r="N73" s="10">
        <v>2.7898630356955891</v>
      </c>
      <c r="O73" s="10">
        <v>2.9788685484030566</v>
      </c>
      <c r="P73" s="10">
        <v>4.6119629803083626</v>
      </c>
      <c r="Q73" s="10">
        <v>0.51640606470266448</v>
      </c>
      <c r="R73" s="10">
        <v>4.8393194711853766</v>
      </c>
      <c r="S73" s="10">
        <v>1.0088583494826935</v>
      </c>
      <c r="T73" s="10">
        <v>5.8939225112984559</v>
      </c>
      <c r="U73" s="10">
        <v>4.1594587957985141</v>
      </c>
      <c r="V73" s="10">
        <v>1.2000776796728587</v>
      </c>
      <c r="W73" s="10">
        <v>3.4832396297906598</v>
      </c>
      <c r="X73" s="10">
        <v>1.4067068641160176</v>
      </c>
      <c r="Y73" s="10">
        <v>3.6444203594916758</v>
      </c>
      <c r="Z73" s="10">
        <v>2.5125280106109926</v>
      </c>
      <c r="AA73" s="10">
        <v>-0.80102787989682156</v>
      </c>
      <c r="AB73" s="10">
        <v>8.6485247700333048</v>
      </c>
      <c r="AC73" s="10">
        <v>8.0239639333451009</v>
      </c>
      <c r="AD73" s="10">
        <v>7.3090688587368504</v>
      </c>
      <c r="AE73" s="10">
        <v>7.4931138288853845</v>
      </c>
      <c r="AF73" s="10">
        <v>3.0884390859597488</v>
      </c>
      <c r="AG73" s="10">
        <v>4.3243033112597686</v>
      </c>
      <c r="AH73" s="10">
        <v>4.6214590910461766</v>
      </c>
      <c r="AI73" s="10">
        <v>-0.13265389786323567</v>
      </c>
      <c r="AJ73" s="10">
        <v>-0.10946107718206122</v>
      </c>
      <c r="AK73" s="10">
        <v>-4.0948619141491918</v>
      </c>
      <c r="AL73" s="10">
        <v>-3.6087460656569021</v>
      </c>
    </row>
    <row r="74" spans="1:38" x14ac:dyDescent="0.25">
      <c r="A74" s="135"/>
      <c r="G74" s="14"/>
      <c r="H74" s="9" t="s">
        <v>18</v>
      </c>
      <c r="I74" s="10">
        <v>-2.4885297543090481E-3</v>
      </c>
      <c r="J74" s="10">
        <v>-2.9801609339465268E-3</v>
      </c>
      <c r="K74" s="10">
        <v>2.3447826528171669</v>
      </c>
      <c r="L74" s="10">
        <v>3.2225803957295431</v>
      </c>
      <c r="M74" s="10">
        <v>3.1569434933168665</v>
      </c>
      <c r="N74" s="10">
        <v>3.2066590654235334</v>
      </c>
      <c r="O74" s="10">
        <v>6.9578919241663257</v>
      </c>
      <c r="P74" s="10">
        <v>15.107157712862602</v>
      </c>
      <c r="Q74" s="10">
        <v>27.297076609644719</v>
      </c>
      <c r="R74" s="10">
        <v>17.849137078608521</v>
      </c>
      <c r="S74" s="10">
        <v>20.469454109008495</v>
      </c>
      <c r="T74" s="10">
        <v>21.869402690713258</v>
      </c>
      <c r="U74" s="10">
        <v>28.014322800775716</v>
      </c>
      <c r="V74" s="10">
        <v>22.1723596303205</v>
      </c>
      <c r="W74" s="10">
        <v>18.711896137613252</v>
      </c>
      <c r="X74" s="10">
        <v>28.480477014517191</v>
      </c>
      <c r="Y74" s="10">
        <v>30.767873201485315</v>
      </c>
      <c r="Z74" s="10">
        <v>24.855200253957662</v>
      </c>
      <c r="AA74" s="10">
        <v>26.254944423047107</v>
      </c>
      <c r="AB74" s="10">
        <v>12.471149800211322</v>
      </c>
      <c r="AC74" s="10">
        <v>6.7787914382225836</v>
      </c>
      <c r="AD74" s="10">
        <v>6.4011197723183955</v>
      </c>
      <c r="AE74" s="10">
        <v>6.0444901161947655</v>
      </c>
      <c r="AF74" s="10">
        <v>15.018926364647143</v>
      </c>
      <c r="AG74" s="10">
        <v>9.1840449373692081</v>
      </c>
      <c r="AH74" s="10">
        <v>7.4080478597756496</v>
      </c>
      <c r="AI74" s="10">
        <v>12.104779755578534</v>
      </c>
      <c r="AJ74" s="10">
        <v>12.826725271916303</v>
      </c>
      <c r="AK74" s="10">
        <v>12.518759627047302</v>
      </c>
      <c r="AL74" s="10">
        <v>20.580418919849308</v>
      </c>
    </row>
    <row r="75" spans="1:38" x14ac:dyDescent="0.25">
      <c r="A75" s="135"/>
      <c r="G75" s="15"/>
      <c r="H75" s="9" t="s">
        <v>19</v>
      </c>
      <c r="I75" s="10">
        <v>-9.3206316099999995E-3</v>
      </c>
      <c r="J75" s="10">
        <v>-9.427484440000005E-3</v>
      </c>
      <c r="K75" s="10">
        <v>-14.01413940222001</v>
      </c>
      <c r="L75" s="10">
        <v>-4.4994908623599983</v>
      </c>
      <c r="M75" s="10">
        <v>-1.1479073673200004</v>
      </c>
      <c r="N75" s="10">
        <v>2.4571384007100008</v>
      </c>
      <c r="O75" s="10">
        <v>3.9278461013599966</v>
      </c>
      <c r="P75" s="10">
        <v>2.4327066779998852E-2</v>
      </c>
      <c r="Q75" s="10">
        <v>0.55059311123000021</v>
      </c>
      <c r="R75" s="10">
        <v>0.74943040695999974</v>
      </c>
      <c r="S75" s="10">
        <v>-3.6718810899998289E-3</v>
      </c>
      <c r="T75" s="10">
        <v>-2.4112704558700013</v>
      </c>
      <c r="U75" s="10">
        <v>-9.7312172100000177E-3</v>
      </c>
      <c r="V75" s="10">
        <v>-0.27047999997999916</v>
      </c>
      <c r="W75" s="10">
        <v>1.3288369202800006</v>
      </c>
      <c r="X75" s="10">
        <v>-4.8694501581000029</v>
      </c>
      <c r="Y75" s="10">
        <v>0.48216989313000047</v>
      </c>
      <c r="Z75" s="10">
        <v>-1.0797885897400032</v>
      </c>
      <c r="AA75" s="10">
        <v>0.35077802431999672</v>
      </c>
      <c r="AB75" s="10">
        <v>7.4386831760005379E-2</v>
      </c>
      <c r="AC75" s="10">
        <v>-0.13652256048000044</v>
      </c>
      <c r="AD75" s="10">
        <v>0.82286847258999529</v>
      </c>
      <c r="AE75" s="10">
        <v>-0.25514545968999869</v>
      </c>
      <c r="AF75" s="10">
        <v>-4.5208135337099993</v>
      </c>
      <c r="AG75" s="10">
        <v>-0.11798941877000002</v>
      </c>
      <c r="AH75" s="10">
        <v>2.3397596838700006</v>
      </c>
      <c r="AI75" s="10">
        <v>4.7688984960499994</v>
      </c>
      <c r="AJ75" s="10">
        <v>12.896553106620004</v>
      </c>
      <c r="AK75" s="10">
        <v>84.704818305589981</v>
      </c>
      <c r="AL75" s="10">
        <v>82.198493570509925</v>
      </c>
    </row>
    <row r="76" spans="1:38" x14ac:dyDescent="0.25">
      <c r="A76" s="135"/>
      <c r="G76" s="16"/>
      <c r="H76" s="9" t="s">
        <v>20</v>
      </c>
      <c r="I76" s="10">
        <v>0.92135135149366931</v>
      </c>
      <c r="J76" s="10">
        <v>-2.1883798850486622E-4</v>
      </c>
      <c r="K76" s="10">
        <v>-4.4547548719732353E-6</v>
      </c>
      <c r="L76" s="10">
        <v>-1.0201415558133178</v>
      </c>
      <c r="M76" s="10">
        <v>-2.6123846086913325</v>
      </c>
      <c r="N76" s="10">
        <v>-5.9923011981367358</v>
      </c>
      <c r="O76" s="10">
        <v>-9.4215079389873111</v>
      </c>
      <c r="P76" s="10">
        <v>1.2433774069016721</v>
      </c>
      <c r="Q76" s="10">
        <v>5.9213728405390498</v>
      </c>
      <c r="R76" s="10">
        <v>4.5731774382383952</v>
      </c>
      <c r="S76" s="10">
        <v>3.8564898849413165E-2</v>
      </c>
      <c r="T76" s="10">
        <v>-2.3585110072268278E-5</v>
      </c>
      <c r="U76" s="10">
        <v>-0.68013367099642075</v>
      </c>
      <c r="V76" s="10">
        <v>-2.6075391792567653E-6</v>
      </c>
      <c r="W76" s="10">
        <v>-0.45426063617138857</v>
      </c>
      <c r="X76" s="10">
        <v>-1.3110040216879274E-6</v>
      </c>
      <c r="Y76" s="10">
        <v>-1.3735223718861578E-6</v>
      </c>
      <c r="Z76" s="10">
        <v>-2.0715310506047072E-6</v>
      </c>
      <c r="AA76" s="10">
        <v>-1.5210141859165145E-6</v>
      </c>
      <c r="AB76" s="10">
        <v>8.3856728122009123</v>
      </c>
      <c r="AC76" s="10">
        <v>-0.86826470969765523</v>
      </c>
      <c r="AD76" s="10">
        <v>-0.27707614201608344</v>
      </c>
      <c r="AE76" s="10">
        <v>-9.3784190465769335E-7</v>
      </c>
      <c r="AF76" s="10">
        <v>-1.6590737948012482</v>
      </c>
      <c r="AG76" s="10">
        <v>0.29421456236958199</v>
      </c>
      <c r="AH76" s="10">
        <v>0.18124119886954349</v>
      </c>
      <c r="AI76" s="10">
        <v>3.2169546264072126</v>
      </c>
      <c r="AJ76" s="10">
        <v>0.94546253898272781</v>
      </c>
      <c r="AK76" s="10">
        <v>-3.7841730683805332</v>
      </c>
      <c r="AL76" s="10">
        <v>-5.2113265280869566E-4</v>
      </c>
    </row>
    <row r="77" spans="1:38" x14ac:dyDescent="0.25">
      <c r="A77" s="135"/>
      <c r="G77" s="17"/>
      <c r="H77" s="9" t="s">
        <v>21</v>
      </c>
      <c r="I77" s="10">
        <v>-7.0450150074000017E-2</v>
      </c>
      <c r="J77" s="10">
        <v>-4.6849764785000025E-2</v>
      </c>
      <c r="K77" s="10">
        <v>1.3807282900000217E-3</v>
      </c>
      <c r="L77" s="10">
        <v>0.10000562480999997</v>
      </c>
      <c r="M77" s="10">
        <v>5.3233949470000042E-2</v>
      </c>
      <c r="N77" s="10">
        <v>-2.7120848310000056E-2</v>
      </c>
      <c r="O77" s="10">
        <v>-0.72114128295999991</v>
      </c>
      <c r="P77" s="10">
        <v>-0.71728032000000008</v>
      </c>
      <c r="Q77" s="10">
        <v>-0.64541947600000005</v>
      </c>
      <c r="R77" s="10">
        <v>-0.65008013400000009</v>
      </c>
      <c r="S77" s="10">
        <v>-0.50560298000000004</v>
      </c>
      <c r="T77" s="10">
        <v>-0.60581456599999983</v>
      </c>
      <c r="U77" s="10">
        <v>-0.58251550600000002</v>
      </c>
      <c r="V77" s="10">
        <v>-0.32090332449999986</v>
      </c>
      <c r="W77" s="10">
        <v>-0.52894384100000003</v>
      </c>
      <c r="X77" s="10">
        <v>-0.248405029</v>
      </c>
      <c r="Y77" s="10">
        <v>-0.22788907200000003</v>
      </c>
      <c r="Z77" s="10">
        <v>-9.6497915000000045E-2</v>
      </c>
      <c r="AA77" s="10">
        <v>-5.8973985000000118E-2</v>
      </c>
      <c r="AB77" s="10">
        <v>-0.10194460899999991</v>
      </c>
      <c r="AC77" s="10">
        <v>-0.10024560599999999</v>
      </c>
      <c r="AD77" s="10">
        <v>2.1467447000000028E-2</v>
      </c>
      <c r="AE77" s="10">
        <v>-7.7881435999999971E-2</v>
      </c>
      <c r="AF77" s="10">
        <v>-7.2720681999999981E-2</v>
      </c>
      <c r="AG77" s="10">
        <v>-5.1523372999999983E-2</v>
      </c>
      <c r="AH77" s="10">
        <v>1.0453309000000022E-2</v>
      </c>
      <c r="AI77" s="10">
        <v>4.7354450000001158E-3</v>
      </c>
      <c r="AJ77" s="10">
        <v>-4.3163521999999982E-2</v>
      </c>
      <c r="AK77" s="10">
        <v>-6.2057859000000076E-2</v>
      </c>
      <c r="AL77" s="10">
        <v>0.10482524700000009</v>
      </c>
    </row>
    <row r="78" spans="1:38" x14ac:dyDescent="0.25">
      <c r="A78" s="135"/>
      <c r="G78" s="135"/>
      <c r="H78" s="135" t="s">
        <v>22</v>
      </c>
      <c r="I78" s="18">
        <f t="shared" ref="I78" si="61">+SUM(I70:I77)</f>
        <v>-1.0532998259278041</v>
      </c>
      <c r="J78" s="18">
        <f t="shared" ref="J78" si="62">+SUM(J70:J77)</f>
        <v>-9.5642435008795168</v>
      </c>
      <c r="K78" s="18">
        <f t="shared" ref="K78" si="63">+SUM(K70:K77)</f>
        <v>-12.759542958322351</v>
      </c>
      <c r="L78" s="18">
        <f t="shared" ref="L78" si="64">+SUM(L70:L77)</f>
        <v>13.147016126436716</v>
      </c>
      <c r="M78" s="18">
        <f t="shared" ref="M78" si="65">+SUM(M70:M77)</f>
        <v>19.413838376798559</v>
      </c>
      <c r="N78" s="18">
        <f t="shared" ref="N78" si="66">+SUM(N70:N77)</f>
        <v>-4.2897263266635095</v>
      </c>
      <c r="O78" s="18">
        <f t="shared" ref="O78" si="67">+SUM(O70:O77)</f>
        <v>85.33486748372583</v>
      </c>
      <c r="P78" s="18">
        <f t="shared" ref="P78" si="68">+SUM(P70:P77)</f>
        <v>127.25859071989264</v>
      </c>
      <c r="Q78" s="18">
        <f t="shared" ref="Q78" si="69">+SUM(Q70:Q77)</f>
        <v>155.20629890643411</v>
      </c>
      <c r="R78" s="18">
        <f t="shared" ref="R78" si="70">+SUM(R70:R77)</f>
        <v>101.87244326563702</v>
      </c>
      <c r="S78" s="18">
        <f t="shared" ref="S78" si="71">+SUM(S70:S77)</f>
        <v>97.139709445721081</v>
      </c>
      <c r="T78" s="18">
        <f t="shared" ref="T78" si="72">+SUM(T70:T77)</f>
        <v>92.49731529589981</v>
      </c>
      <c r="U78" s="18">
        <f t="shared" ref="U78" si="73">+SUM(U70:U77)</f>
        <v>113.06273249163078</v>
      </c>
      <c r="V78" s="18">
        <f t="shared" ref="V78" si="74">+SUM(V70:V77)</f>
        <v>143.11136478787927</v>
      </c>
      <c r="W78" s="18">
        <f t="shared" ref="W78" si="75">+SUM(W70:W77)</f>
        <v>78.338532600320733</v>
      </c>
      <c r="X78" s="18">
        <f t="shared" ref="X78" si="76">+SUM(X70:X77)</f>
        <v>154.38089310336005</v>
      </c>
      <c r="Y78" s="18">
        <f t="shared" ref="Y78" si="77">+SUM(Y70:Y77)</f>
        <v>129.08811379559145</v>
      </c>
      <c r="Z78" s="18">
        <f t="shared" ref="Z78" si="78">+SUM(Z70:Z77)</f>
        <v>138.76565988400483</v>
      </c>
      <c r="AA78" s="18">
        <f t="shared" ref="AA78" si="79">+SUM(AA70:AA77)</f>
        <v>142.10665473976559</v>
      </c>
      <c r="AB78" s="18">
        <f t="shared" ref="AB78" si="80">+SUM(AB70:AB77)</f>
        <v>172.08109882636347</v>
      </c>
      <c r="AC78" s="18">
        <f t="shared" ref="AC78" si="81">+SUM(AC70:AC77)</f>
        <v>185.27117358539272</v>
      </c>
      <c r="AD78" s="18">
        <f t="shared" ref="AD78" si="82">+SUM(AD70:AD77)</f>
        <v>177.75623898527857</v>
      </c>
      <c r="AE78" s="18">
        <f t="shared" ref="AE78" si="83">+SUM(AE70:AE77)</f>
        <v>136.72401759003228</v>
      </c>
      <c r="AF78" s="18">
        <f t="shared" ref="AF78" si="84">+SUM(AF70:AF77)</f>
        <v>166.46161389486878</v>
      </c>
      <c r="AG78" s="18">
        <f t="shared" ref="AG78" si="85">+SUM(AG70:AG77)</f>
        <v>159.50702819807324</v>
      </c>
      <c r="AH78" s="18">
        <f t="shared" ref="AH78" si="86">+SUM(AH70:AH77)</f>
        <v>148.5206744939245</v>
      </c>
      <c r="AI78" s="18">
        <f t="shared" ref="AI78" si="87">+SUM(AI70:AI77)</f>
        <v>155.28172777964627</v>
      </c>
      <c r="AJ78" s="18">
        <f t="shared" ref="AJ78" si="88">+SUM(AJ70:AJ77)</f>
        <v>149.77089854854734</v>
      </c>
      <c r="AK78" s="18">
        <f t="shared" ref="AK78" si="89">+SUM(AK70:AK77)</f>
        <v>181.93089326830318</v>
      </c>
      <c r="AL78" s="18">
        <f t="shared" ref="AL78" si="90">+SUM(AL70:AL77)</f>
        <v>221.69704465246403</v>
      </c>
    </row>
    <row r="79" spans="1:38" x14ac:dyDescent="0.25">
      <c r="A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</row>
    <row r="80" spans="1:38" x14ac:dyDescent="0.25">
      <c r="A80" s="135"/>
      <c r="G80" s="135"/>
      <c r="H80" s="135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</row>
    <row r="81" spans="1:38" x14ac:dyDescent="0.25">
      <c r="A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</row>
    <row r="82" spans="1:38" x14ac:dyDescent="0.25">
      <c r="A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</row>
    <row r="83" spans="1:38" x14ac:dyDescent="0.25">
      <c r="A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</row>
    <row r="84" spans="1:38" ht="15.75" thickBot="1" x14ac:dyDescent="0.3">
      <c r="A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</row>
    <row r="85" spans="1:38" ht="21.75" thickTop="1" x14ac:dyDescent="0.35">
      <c r="A85" s="121" t="str">
        <f>+Overview!B7</f>
        <v>Option 2:  750 MW in 2026</v>
      </c>
      <c r="B85" s="116"/>
      <c r="C85" s="128"/>
      <c r="D85" s="127"/>
      <c r="E85" s="127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</row>
    <row r="86" spans="1:38" x14ac:dyDescent="0.25">
      <c r="A86" s="134" t="str">
        <f>+Overview!B7</f>
        <v>Option 2:  750 MW in 2026</v>
      </c>
      <c r="B86" s="134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</row>
    <row r="87" spans="1:38" x14ac:dyDescent="0.25">
      <c r="A87" s="134" t="s">
        <v>15</v>
      </c>
      <c r="B87" s="134" t="str">
        <f>+Overview!D7</f>
        <v>1. Global slowdown</v>
      </c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</row>
    <row r="88" spans="1:38" x14ac:dyDescent="0.25">
      <c r="A88" s="136" t="s">
        <v>145</v>
      </c>
      <c r="B88" s="137" t="s">
        <v>141</v>
      </c>
      <c r="C88" s="137" t="s">
        <v>142</v>
      </c>
      <c r="D88" s="138" t="s">
        <v>143</v>
      </c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</row>
    <row r="89" spans="1:38" x14ac:dyDescent="0.25">
      <c r="A89" s="135"/>
      <c r="G89" t="s">
        <v>128</v>
      </c>
      <c r="I89" s="142" t="s">
        <v>23</v>
      </c>
      <c r="J89" s="142" t="s">
        <v>24</v>
      </c>
      <c r="K89" s="142" t="s">
        <v>25</v>
      </c>
      <c r="L89" s="142" t="s">
        <v>26</v>
      </c>
      <c r="M89" s="142" t="s">
        <v>27</v>
      </c>
      <c r="N89" s="142" t="s">
        <v>28</v>
      </c>
      <c r="O89" s="142" t="s">
        <v>29</v>
      </c>
      <c r="P89" s="142" t="s">
        <v>30</v>
      </c>
      <c r="Q89" s="142" t="s">
        <v>31</v>
      </c>
      <c r="R89" s="142" t="s">
        <v>32</v>
      </c>
      <c r="S89" s="142" t="s">
        <v>33</v>
      </c>
      <c r="T89" s="142" t="s">
        <v>34</v>
      </c>
      <c r="U89" s="142" t="s">
        <v>35</v>
      </c>
      <c r="V89" s="142" t="s">
        <v>36</v>
      </c>
      <c r="W89" s="142" t="s">
        <v>37</v>
      </c>
      <c r="X89" s="142" t="s">
        <v>38</v>
      </c>
      <c r="Y89" s="142" t="s">
        <v>39</v>
      </c>
      <c r="Z89" s="142" t="s">
        <v>40</v>
      </c>
      <c r="AA89" s="142" t="s">
        <v>41</v>
      </c>
      <c r="AB89" s="142" t="s">
        <v>42</v>
      </c>
      <c r="AC89" s="142" t="s">
        <v>43</v>
      </c>
      <c r="AD89" s="142" t="s">
        <v>44</v>
      </c>
      <c r="AE89" s="142" t="s">
        <v>45</v>
      </c>
      <c r="AF89" s="142" t="s">
        <v>46</v>
      </c>
      <c r="AG89" s="142" t="s">
        <v>47</v>
      </c>
      <c r="AH89" s="142" t="s">
        <v>48</v>
      </c>
      <c r="AI89" s="142" t="s">
        <v>49</v>
      </c>
      <c r="AJ89" s="142" t="s">
        <v>50</v>
      </c>
      <c r="AK89" s="142" t="s">
        <v>51</v>
      </c>
      <c r="AL89" s="142" t="s">
        <v>52</v>
      </c>
    </row>
    <row r="90" spans="1:38" x14ac:dyDescent="0.25">
      <c r="A90" s="135"/>
      <c r="G90" s="8"/>
      <c r="H90" s="9" t="s">
        <v>16</v>
      </c>
      <c r="I90" s="141">
        <v>1.6648855598724067E-3</v>
      </c>
      <c r="J90" s="141">
        <v>1.6596598813637259E-3</v>
      </c>
      <c r="K90" s="141">
        <v>-3.7720033913372077</v>
      </c>
      <c r="L90" s="141">
        <v>-3.5711525210585648</v>
      </c>
      <c r="M90" s="141">
        <v>-4.1285731484262556</v>
      </c>
      <c r="N90" s="141">
        <v>-9.5336810508713938</v>
      </c>
      <c r="O90" s="141">
        <v>-7.8278393411914635</v>
      </c>
      <c r="P90" s="141">
        <v>23.570540502362945</v>
      </c>
      <c r="Q90" s="141">
        <v>14.887934180812948</v>
      </c>
      <c r="R90" s="141">
        <v>20.38223627113166</v>
      </c>
      <c r="S90" s="141">
        <v>58.634943823018205</v>
      </c>
      <c r="T90" s="141">
        <v>58.965826237764247</v>
      </c>
      <c r="U90" s="141">
        <v>20.668196270183103</v>
      </c>
      <c r="V90" s="141">
        <v>53.101554019976788</v>
      </c>
      <c r="W90" s="141">
        <v>48.339977280591825</v>
      </c>
      <c r="X90" s="141">
        <v>50.814836108741702</v>
      </c>
      <c r="Y90" s="141">
        <v>24.085009775167464</v>
      </c>
      <c r="Z90" s="141">
        <v>23.864310155446901</v>
      </c>
      <c r="AA90" s="141">
        <v>21.153439116512573</v>
      </c>
      <c r="AB90" s="141">
        <v>14.252505046572196</v>
      </c>
      <c r="AC90" s="141">
        <v>20.284738680981036</v>
      </c>
      <c r="AD90" s="141">
        <v>22.316483367416822</v>
      </c>
      <c r="AE90" s="141">
        <v>14.849064263435821</v>
      </c>
      <c r="AF90" s="141">
        <v>-25.116160303935203</v>
      </c>
      <c r="AG90" s="141">
        <v>-25.552786731087963</v>
      </c>
      <c r="AH90" s="141">
        <v>-22.335481066230159</v>
      </c>
      <c r="AI90" s="141">
        <v>-18.901753942120422</v>
      </c>
      <c r="AJ90" s="141">
        <v>-22.222589387091148</v>
      </c>
      <c r="AK90" s="141">
        <v>-16.295675892955614</v>
      </c>
      <c r="AL90" s="141">
        <v>-7.1530560011281068</v>
      </c>
    </row>
    <row r="91" spans="1:38" x14ac:dyDescent="0.25">
      <c r="A91" s="135"/>
      <c r="G91" s="11"/>
      <c r="H91" s="9" t="s">
        <v>125</v>
      </c>
      <c r="I91" s="10">
        <v>3.6067386034702835</v>
      </c>
      <c r="J91" s="10">
        <v>3.4056094761426152</v>
      </c>
      <c r="K91" s="10">
        <v>2.388092239172277</v>
      </c>
      <c r="L91" s="10">
        <v>1.034804059790595</v>
      </c>
      <c r="M91" s="10">
        <v>1.1371556383732901</v>
      </c>
      <c r="N91" s="10">
        <v>9.9820388726906657</v>
      </c>
      <c r="O91" s="10">
        <v>19.52434185798537</v>
      </c>
      <c r="P91" s="10">
        <v>25.841309463022611</v>
      </c>
      <c r="Q91" s="10">
        <v>8.9433272750254389</v>
      </c>
      <c r="R91" s="10">
        <v>5.7021865785861579</v>
      </c>
      <c r="S91" s="10">
        <v>8.069669593992451</v>
      </c>
      <c r="T91" s="10">
        <v>13.157612827991056</v>
      </c>
      <c r="U91" s="10">
        <v>3.9700793991194985</v>
      </c>
      <c r="V91" s="10">
        <v>12.785891929818689</v>
      </c>
      <c r="W91" s="10">
        <v>10.234312342777571</v>
      </c>
      <c r="X91" s="10">
        <v>8.4977625550007474</v>
      </c>
      <c r="Y91" s="10">
        <v>1.5274422923727684</v>
      </c>
      <c r="Z91" s="10">
        <v>1.4474059308595315</v>
      </c>
      <c r="AA91" s="10">
        <v>0.9041704910347903</v>
      </c>
      <c r="AB91" s="10">
        <v>-3.2950239806184527</v>
      </c>
      <c r="AC91" s="10">
        <v>-1.0305231923459814</v>
      </c>
      <c r="AD91" s="10">
        <v>0.27604479608072552</v>
      </c>
      <c r="AE91" s="10">
        <v>-1.7121176470631099</v>
      </c>
      <c r="AF91" s="10">
        <v>-12.94328561012486</v>
      </c>
      <c r="AG91" s="10">
        <v>-12.824214356529978</v>
      </c>
      <c r="AH91" s="10">
        <v>-11.591135054908875</v>
      </c>
      <c r="AI91" s="10">
        <v>-10.676062505721234</v>
      </c>
      <c r="AJ91" s="10">
        <v>-10.723013902801142</v>
      </c>
      <c r="AK91" s="10">
        <v>-8.2667326813062232</v>
      </c>
      <c r="AL91" s="10">
        <v>-5.3979761944602842</v>
      </c>
    </row>
    <row r="92" spans="1:38" x14ac:dyDescent="0.25">
      <c r="A92" s="135"/>
      <c r="G92" s="12"/>
      <c r="H92" s="9" t="s">
        <v>17</v>
      </c>
      <c r="I92" s="10">
        <v>10.066171188258522</v>
      </c>
      <c r="J92" s="10">
        <v>-1.3078099883496179</v>
      </c>
      <c r="K92" s="10">
        <v>1.9861593634195742</v>
      </c>
      <c r="L92" s="10">
        <v>5.0002424401077405</v>
      </c>
      <c r="M92" s="10">
        <v>4.3569059796209331</v>
      </c>
      <c r="N92" s="10">
        <v>-38.560059987329623</v>
      </c>
      <c r="O92" s="10">
        <v>-44.730857813020975</v>
      </c>
      <c r="P92" s="10">
        <v>15.543121745770804</v>
      </c>
      <c r="Q92" s="10">
        <v>-22.19825824812915</v>
      </c>
      <c r="R92" s="10">
        <v>87.90605426487582</v>
      </c>
      <c r="S92" s="10">
        <v>-16.030648544750875</v>
      </c>
      <c r="T92" s="10">
        <v>45.057861569100169</v>
      </c>
      <c r="U92" s="10">
        <v>54.989902479633884</v>
      </c>
      <c r="V92" s="10">
        <v>42.284899466329989</v>
      </c>
      <c r="W92" s="10">
        <v>26.163215848139316</v>
      </c>
      <c r="X92" s="10">
        <v>86.739032496279947</v>
      </c>
      <c r="Y92" s="10">
        <v>112.69497424057488</v>
      </c>
      <c r="Z92" s="10">
        <v>76.291598603875968</v>
      </c>
      <c r="AA92" s="10">
        <v>80.349220980870086</v>
      </c>
      <c r="AB92" s="10">
        <v>79.098899069799927</v>
      </c>
      <c r="AC92" s="10">
        <v>55.36654505840977</v>
      </c>
      <c r="AD92" s="10">
        <v>106.21780018638003</v>
      </c>
      <c r="AE92" s="10">
        <v>81.310118070280168</v>
      </c>
      <c r="AF92" s="10">
        <v>143.37622898096015</v>
      </c>
      <c r="AG92" s="10">
        <v>133.1846853966299</v>
      </c>
      <c r="AH92" s="10">
        <v>116.43411047465486</v>
      </c>
      <c r="AI92" s="10">
        <v>116.97304679489991</v>
      </c>
      <c r="AJ92" s="10">
        <v>76.477140645360009</v>
      </c>
      <c r="AK92" s="10">
        <v>82.653935036530015</v>
      </c>
      <c r="AL92" s="10">
        <v>97.581612478513989</v>
      </c>
    </row>
    <row r="93" spans="1:38" x14ac:dyDescent="0.25">
      <c r="A93" s="135"/>
      <c r="G93" s="13"/>
      <c r="H93" s="9" t="s">
        <v>126</v>
      </c>
      <c r="I93" s="10">
        <v>-0.70176490890366949</v>
      </c>
      <c r="J93" s="10">
        <v>0.35915745855561454</v>
      </c>
      <c r="K93" s="10">
        <v>9.8909242335821546E-2</v>
      </c>
      <c r="L93" s="10">
        <v>0.15713338722127901</v>
      </c>
      <c r="M93" s="10">
        <v>0.27602343035789545</v>
      </c>
      <c r="N93" s="10">
        <v>7.4843234834503392</v>
      </c>
      <c r="O93" s="10">
        <v>10.612941900684177</v>
      </c>
      <c r="P93" s="10">
        <v>-1.352513614332679</v>
      </c>
      <c r="Q93" s="10">
        <v>7.8979330990049448</v>
      </c>
      <c r="R93" s="10">
        <v>10.304206135685149</v>
      </c>
      <c r="S93" s="10">
        <v>5.8449769503333755</v>
      </c>
      <c r="T93" s="10">
        <v>6.9853655734005429</v>
      </c>
      <c r="U93" s="10">
        <v>11.238680299311056</v>
      </c>
      <c r="V93" s="10">
        <v>7.0240355244924899</v>
      </c>
      <c r="W93" s="10">
        <v>9.1790670571637634</v>
      </c>
      <c r="X93" s="10">
        <v>1.6842796181695121</v>
      </c>
      <c r="Y93" s="10">
        <v>3.6346137125124187</v>
      </c>
      <c r="Z93" s="10">
        <v>5.5619908325643905</v>
      </c>
      <c r="AA93" s="10">
        <v>4.5421073442461193</v>
      </c>
      <c r="AB93" s="10">
        <v>9.3812228277225813</v>
      </c>
      <c r="AC93" s="10">
        <v>6.2361339139412735</v>
      </c>
      <c r="AD93" s="10">
        <v>3.1154231658478011</v>
      </c>
      <c r="AE93" s="10">
        <v>4.6874484241766368</v>
      </c>
      <c r="AF93" s="10">
        <v>9.7469505520218149</v>
      </c>
      <c r="AG93" s="10">
        <v>10.547027494336533</v>
      </c>
      <c r="AH93" s="10">
        <v>9.7491022198550752</v>
      </c>
      <c r="AI93" s="10">
        <v>7.9917498365565791</v>
      </c>
      <c r="AJ93" s="10">
        <v>8.3401928961759779</v>
      </c>
      <c r="AK93" s="10">
        <v>6.2695287135476292</v>
      </c>
      <c r="AL93" s="10">
        <v>2.6640921966851181</v>
      </c>
    </row>
    <row r="94" spans="1:38" x14ac:dyDescent="0.25">
      <c r="A94" s="135"/>
      <c r="G94" s="14"/>
      <c r="H94" s="9" t="s">
        <v>18</v>
      </c>
      <c r="I94" s="10">
        <v>6.6167856499247182E-5</v>
      </c>
      <c r="J94" s="10">
        <v>8.1527080867109091E-5</v>
      </c>
      <c r="K94" s="10">
        <v>8.0147286090666596E-5</v>
      </c>
      <c r="L94" s="10">
        <v>9.2763697779318531E-5</v>
      </c>
      <c r="M94" s="10">
        <v>1.0521475502246551E-4</v>
      </c>
      <c r="N94" s="10">
        <v>1.1597103310156953E-4</v>
      </c>
      <c r="O94" s="10">
        <v>1.9911511232980445E-4</v>
      </c>
      <c r="P94" s="10">
        <v>1.5148468865872544E-4</v>
      </c>
      <c r="Q94" s="10">
        <v>1.0942652658025025E-4</v>
      </c>
      <c r="R94" s="10">
        <v>3.1223873245956781</v>
      </c>
      <c r="S94" s="10">
        <v>2.9484828972307504</v>
      </c>
      <c r="T94" s="10">
        <v>3.8740280065194597</v>
      </c>
      <c r="U94" s="10">
        <v>0.94434303634621841</v>
      </c>
      <c r="V94" s="10">
        <v>6.5664054907188358</v>
      </c>
      <c r="W94" s="10">
        <v>6.143754507759084</v>
      </c>
      <c r="X94" s="10">
        <v>5.1666264059581408</v>
      </c>
      <c r="Y94" s="10">
        <v>4.0438103724144412</v>
      </c>
      <c r="Z94" s="10">
        <v>4.3668371877988363</v>
      </c>
      <c r="AA94" s="10">
        <v>3.8210375427812693</v>
      </c>
      <c r="AB94" s="10">
        <v>-1.8197944924120009</v>
      </c>
      <c r="AC94" s="10">
        <v>0.56922864266553574</v>
      </c>
      <c r="AD94" s="10">
        <v>3.943990629654806</v>
      </c>
      <c r="AE94" s="10">
        <v>-0.49437218213884648</v>
      </c>
      <c r="AF94" s="10">
        <v>-4.5896004779270072</v>
      </c>
      <c r="AG94" s="10">
        <v>-4.9201900326878842</v>
      </c>
      <c r="AH94" s="10">
        <v>-4.3639330417638575</v>
      </c>
      <c r="AI94" s="10">
        <v>-4.1211504136979755</v>
      </c>
      <c r="AJ94" s="10">
        <v>-3.9552736609616517</v>
      </c>
      <c r="AK94" s="10">
        <v>-1.6829639748611385</v>
      </c>
      <c r="AL94" s="10">
        <v>-0.32193579523581661</v>
      </c>
    </row>
    <row r="95" spans="1:38" x14ac:dyDescent="0.25">
      <c r="A95" s="135"/>
      <c r="G95" s="15"/>
      <c r="H95" s="9" t="s">
        <v>19</v>
      </c>
      <c r="I95" s="10">
        <v>1.0261577499999994E-3</v>
      </c>
      <c r="J95" s="10">
        <v>1.0273670000000021E-3</v>
      </c>
      <c r="K95" s="10">
        <v>0.3892302156599925</v>
      </c>
      <c r="L95" s="10">
        <v>1.0543523800006227E-3</v>
      </c>
      <c r="M95" s="10">
        <v>1.0341214200000034E-3</v>
      </c>
      <c r="N95" s="10">
        <v>7.9045781357000493</v>
      </c>
      <c r="O95" s="10">
        <v>16.688522627480005</v>
      </c>
      <c r="P95" s="10">
        <v>-9.6237856199999049E-3</v>
      </c>
      <c r="Q95" s="10">
        <v>9.4226298000000229E-4</v>
      </c>
      <c r="R95" s="10">
        <v>9.8200748000000244E-4</v>
      </c>
      <c r="S95" s="10">
        <v>8.4806234763100008</v>
      </c>
      <c r="T95" s="10">
        <v>2.3459015550000004E-2</v>
      </c>
      <c r="U95" s="10">
        <v>-5.6209344499999975E-3</v>
      </c>
      <c r="V95" s="10">
        <v>0.4985734796600001</v>
      </c>
      <c r="W95" s="10">
        <v>2.9739103908599995</v>
      </c>
      <c r="X95" s="10">
        <v>0.65928977448000481</v>
      </c>
      <c r="Y95" s="10">
        <v>-1.6563410670000278E-2</v>
      </c>
      <c r="Z95" s="10">
        <v>0.59942797321999919</v>
      </c>
      <c r="AA95" s="10">
        <v>0.45990798987000048</v>
      </c>
      <c r="AB95" s="10">
        <v>-5.4520143768499985</v>
      </c>
      <c r="AC95" s="10">
        <v>0.20643480167999972</v>
      </c>
      <c r="AD95" s="10">
        <v>-3.2575853199399951</v>
      </c>
      <c r="AE95" s="10">
        <v>-4.9752354820001621E-2</v>
      </c>
      <c r="AF95" s="10">
        <v>-0.2416758551399969</v>
      </c>
      <c r="AG95" s="10">
        <v>7.782494399999982E-4</v>
      </c>
      <c r="AH95" s="10">
        <v>0.33231923132000141</v>
      </c>
      <c r="AI95" s="10">
        <v>1.3439244044999992</v>
      </c>
      <c r="AJ95" s="10">
        <v>2.3519164400003234E-3</v>
      </c>
      <c r="AK95" s="10">
        <v>0.1658664356699997</v>
      </c>
      <c r="AL95" s="10">
        <v>0.72226935948000204</v>
      </c>
    </row>
    <row r="96" spans="1:38" x14ac:dyDescent="0.25">
      <c r="A96" s="135"/>
      <c r="G96" s="16"/>
      <c r="H96" s="9" t="s">
        <v>20</v>
      </c>
      <c r="I96" s="10">
        <v>-4.6379811818654701</v>
      </c>
      <c r="J96" s="10">
        <v>7.4058958366131572E-6</v>
      </c>
      <c r="K96" s="10">
        <v>1.5597087715097643E-4</v>
      </c>
      <c r="L96" s="10">
        <v>1.1347060922633432</v>
      </c>
      <c r="M96" s="10">
        <v>-1.3168866037140035</v>
      </c>
      <c r="N96" s="10">
        <v>10.643502641198396</v>
      </c>
      <c r="O96" s="10">
        <v>-10.244130258850296</v>
      </c>
      <c r="P96" s="10">
        <v>0.89177150296658603</v>
      </c>
      <c r="Q96" s="10">
        <v>13.110627996495893</v>
      </c>
      <c r="R96" s="10">
        <v>-13.537055897016639</v>
      </c>
      <c r="S96" s="10">
        <v>0.61324014231753876</v>
      </c>
      <c r="T96" s="10">
        <v>5.2187421664992129E-2</v>
      </c>
      <c r="U96" s="10">
        <v>-1.8240299037806837</v>
      </c>
      <c r="V96" s="10">
        <v>-1.7096194206974573</v>
      </c>
      <c r="W96" s="10">
        <v>1.9154762121252702</v>
      </c>
      <c r="X96" s="10">
        <v>-0.51805505643729521</v>
      </c>
      <c r="Y96" s="10">
        <v>1.6131938300434356E-4</v>
      </c>
      <c r="Z96" s="10">
        <v>4.1977891779985285E-7</v>
      </c>
      <c r="AA96" s="10">
        <v>4.1224783026970134E-7</v>
      </c>
      <c r="AB96" s="10">
        <v>2.0029019593588344E-6</v>
      </c>
      <c r="AC96" s="10">
        <v>7.3635091503469763E-8</v>
      </c>
      <c r="AD96" s="10">
        <v>4.4841747435600719E-7</v>
      </c>
      <c r="AE96" s="10">
        <v>6.3215975363672448E-8</v>
      </c>
      <c r="AF96" s="10">
        <v>3.6160467274922951E-7</v>
      </c>
      <c r="AG96" s="10">
        <v>2.1771477718229345E-6</v>
      </c>
      <c r="AH96" s="10">
        <v>1.0609111531550123E-7</v>
      </c>
      <c r="AI96" s="10">
        <v>5.2062962766477861E-7</v>
      </c>
      <c r="AJ96" s="10">
        <v>2.3782209486002407E-7</v>
      </c>
      <c r="AK96" s="10">
        <v>1.4677607392051471E-6</v>
      </c>
      <c r="AL96" s="10">
        <v>2.0621822620626774E-7</v>
      </c>
    </row>
    <row r="97" spans="1:38" x14ac:dyDescent="0.25">
      <c r="A97" s="135"/>
      <c r="G97" s="17"/>
      <c r="H97" s="9" t="s">
        <v>21</v>
      </c>
      <c r="I97" s="10">
        <v>1.3586326129999993E-2</v>
      </c>
      <c r="J97" s="10">
        <v>1.5407232743999966E-2</v>
      </c>
      <c r="K97" s="10">
        <v>1.9353523486000113E-2</v>
      </c>
      <c r="L97" s="10">
        <v>2.4044720385999918E-2</v>
      </c>
      <c r="M97" s="10">
        <v>2.6294471134000019E-2</v>
      </c>
      <c r="N97" s="10">
        <v>-0.233480054789</v>
      </c>
      <c r="O97" s="10">
        <v>-0.704642853003</v>
      </c>
      <c r="P97" s="10">
        <v>-0.37625645831399995</v>
      </c>
      <c r="Q97" s="10">
        <v>-0.40943460341400001</v>
      </c>
      <c r="R97" s="10">
        <v>-0.21091795844000003</v>
      </c>
      <c r="S97" s="10">
        <v>-0.49714538698999994</v>
      </c>
      <c r="T97" s="10">
        <v>-0.45500895636099997</v>
      </c>
      <c r="U97" s="10">
        <v>-0.49591469948699995</v>
      </c>
      <c r="V97" s="10">
        <v>-0.33988754042000002</v>
      </c>
      <c r="W97" s="10">
        <v>-0.44310956724400014</v>
      </c>
      <c r="X97" s="10">
        <v>-0.22841628495999999</v>
      </c>
      <c r="Y97" s="10">
        <v>-0.272563400347</v>
      </c>
      <c r="Z97" s="10">
        <v>-0.35840757007000007</v>
      </c>
      <c r="AA97" s="10">
        <v>-0.23170816561999996</v>
      </c>
      <c r="AB97" s="10">
        <v>-0.36101468530000003</v>
      </c>
      <c r="AC97" s="10">
        <v>-0.3003010785689999</v>
      </c>
      <c r="AD97" s="10">
        <v>-0.13716259000600006</v>
      </c>
      <c r="AE97" s="10">
        <v>-0.20666481971800002</v>
      </c>
      <c r="AF97" s="10">
        <v>-0.14473097265499996</v>
      </c>
      <c r="AG97" s="10">
        <v>-0.18529026106199997</v>
      </c>
      <c r="AH97" s="10">
        <v>-0.18694786282400006</v>
      </c>
      <c r="AI97" s="10">
        <v>-0.10511332979999999</v>
      </c>
      <c r="AJ97" s="10">
        <v>-0.17598602198799995</v>
      </c>
      <c r="AK97" s="10">
        <v>-0.13406813748499999</v>
      </c>
      <c r="AL97" s="10">
        <v>-2.0519969258000023E-2</v>
      </c>
    </row>
    <row r="98" spans="1:38" x14ac:dyDescent="0.25">
      <c r="A98" s="135"/>
      <c r="G98" s="135"/>
      <c r="H98" s="135" t="s">
        <v>22</v>
      </c>
      <c r="I98" s="18">
        <f t="shared" ref="I98" si="91">+SUM(I90:I97)</f>
        <v>8.3495072382560362</v>
      </c>
      <c r="J98" s="18">
        <f t="shared" ref="J98" si="92">+SUM(J90:J97)</f>
        <v>2.4751401389506791</v>
      </c>
      <c r="K98" s="18">
        <f t="shared" ref="K98" si="93">+SUM(K90:K97)</f>
        <v>1.1099773108996991</v>
      </c>
      <c r="L98" s="18">
        <f t="shared" ref="L98" si="94">+SUM(L90:L97)</f>
        <v>3.7809252947881724</v>
      </c>
      <c r="M98" s="18">
        <f t="shared" ref="M98" si="95">+SUM(M90:M97)</f>
        <v>0.35205910352088216</v>
      </c>
      <c r="N98" s="18">
        <f t="shared" ref="N98" si="96">+SUM(N90:N97)</f>
        <v>-12.312661988917467</v>
      </c>
      <c r="O98" s="18">
        <f t="shared" ref="O98" si="97">+SUM(O90:O97)</f>
        <v>-16.681464764803852</v>
      </c>
      <c r="P98" s="18">
        <f t="shared" ref="P98" si="98">+SUM(P90:P97)</f>
        <v>64.10850084054492</v>
      </c>
      <c r="Q98" s="18">
        <f t="shared" ref="Q98" si="99">+SUM(Q90:Q97)</f>
        <v>22.233181389302658</v>
      </c>
      <c r="R98" s="18">
        <f t="shared" ref="R98" si="100">+SUM(R90:R97)</f>
        <v>113.67007872689781</v>
      </c>
      <c r="S98" s="18">
        <f t="shared" ref="S98" si="101">+SUM(S90:S97)</f>
        <v>68.064142951461434</v>
      </c>
      <c r="T98" s="18">
        <f t="shared" ref="T98" si="102">+SUM(T90:T97)</f>
        <v>127.66133169562947</v>
      </c>
      <c r="U98" s="18">
        <f t="shared" ref="U98" si="103">+SUM(U90:U97)</f>
        <v>89.485635946876087</v>
      </c>
      <c r="V98" s="18">
        <f t="shared" ref="V98" si="104">+SUM(V90:V97)</f>
        <v>120.21185294987933</v>
      </c>
      <c r="W98" s="18">
        <f t="shared" ref="W98" si="105">+SUM(W90:W97)</f>
        <v>104.50660407217283</v>
      </c>
      <c r="X98" s="18">
        <f t="shared" ref="X98" si="106">+SUM(X90:X97)</f>
        <v>152.81535561723277</v>
      </c>
      <c r="Y98" s="18">
        <f t="shared" ref="Y98" si="107">+SUM(Y90:Y97)</f>
        <v>145.696884901408</v>
      </c>
      <c r="Z98" s="18">
        <f t="shared" ref="Z98" si="108">+SUM(Z90:Z97)</f>
        <v>111.77316353347454</v>
      </c>
      <c r="AA98" s="18">
        <f t="shared" ref="AA98" si="109">+SUM(AA90:AA97)</f>
        <v>110.99817571194266</v>
      </c>
      <c r="AB98" s="18">
        <f t="shared" ref="AB98" si="110">+SUM(AB90:AB97)</f>
        <v>91.804781411816208</v>
      </c>
      <c r="AC98" s="18">
        <f t="shared" ref="AC98" si="111">+SUM(AC90:AC97)</f>
        <v>81.332256900397724</v>
      </c>
      <c r="AD98" s="18">
        <f t="shared" ref="AD98" si="112">+SUM(AD90:AD97)</f>
        <v>132.47499468385166</v>
      </c>
      <c r="AE98" s="18">
        <f t="shared" ref="AE98" si="113">+SUM(AE90:AE97)</f>
        <v>98.383723817368647</v>
      </c>
      <c r="AF98" s="18">
        <f t="shared" ref="AF98" si="114">+SUM(AF90:AF97)</f>
        <v>110.08772667480457</v>
      </c>
      <c r="AG98" s="18">
        <f t="shared" ref="AG98" si="115">+SUM(AG90:AG97)</f>
        <v>100.2500119361864</v>
      </c>
      <c r="AH98" s="18">
        <f t="shared" ref="AH98" si="116">+SUM(AH90:AH97)</f>
        <v>88.038035006194164</v>
      </c>
      <c r="AI98" s="18">
        <f t="shared" ref="AI98" si="117">+SUM(AI90:AI97)</f>
        <v>92.504641365246485</v>
      </c>
      <c r="AJ98" s="18">
        <f t="shared" ref="AJ98" si="118">+SUM(AJ90:AJ97)</f>
        <v>47.742822722956134</v>
      </c>
      <c r="AK98" s="18">
        <f t="shared" ref="AK98" si="119">+SUM(AK90:AK97)</f>
        <v>62.709890966900403</v>
      </c>
      <c r="AL98" s="18">
        <f t="shared" ref="AL98" si="120">+SUM(AL90:AL97)</f>
        <v>88.074486280815137</v>
      </c>
    </row>
    <row r="99" spans="1:38" x14ac:dyDescent="0.25">
      <c r="A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</row>
    <row r="100" spans="1:38" x14ac:dyDescent="0.25">
      <c r="A100" s="135"/>
      <c r="G100" s="135"/>
      <c r="H100" s="135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</row>
    <row r="101" spans="1:38" x14ac:dyDescent="0.25">
      <c r="A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</row>
    <row r="102" spans="1:38" x14ac:dyDescent="0.25">
      <c r="A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</row>
    <row r="103" spans="1:38" x14ac:dyDescent="0.25">
      <c r="A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</row>
    <row r="104" spans="1:38" x14ac:dyDescent="0.25">
      <c r="A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</row>
    <row r="105" spans="1:38" ht="15.75" thickBot="1" x14ac:dyDescent="0.3">
      <c r="A105" s="139"/>
      <c r="B105" s="139"/>
      <c r="C105" s="139"/>
      <c r="D105" s="139"/>
      <c r="E105" s="139"/>
      <c r="F105" s="139"/>
      <c r="G105" s="139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</row>
    <row r="106" spans="1:38" x14ac:dyDescent="0.25">
      <c r="A106" s="134" t="str">
        <f>+A86</f>
        <v>Option 2:  750 MW in 2026</v>
      </c>
      <c r="B106" s="134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</row>
    <row r="107" spans="1:38" x14ac:dyDescent="0.25">
      <c r="A107" s="134" t="s">
        <v>15</v>
      </c>
      <c r="B107" s="134" t="str">
        <f>+Overview!D8</f>
        <v>2. Status quo / current policy</v>
      </c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</row>
    <row r="108" spans="1:38" x14ac:dyDescent="0.25">
      <c r="A108" s="136" t="s">
        <v>145</v>
      </c>
      <c r="B108" s="137" t="s">
        <v>173</v>
      </c>
      <c r="C108" s="137" t="s">
        <v>142</v>
      </c>
      <c r="D108" s="138" t="s">
        <v>152</v>
      </c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</row>
    <row r="109" spans="1:38" x14ac:dyDescent="0.25">
      <c r="A109" s="135"/>
      <c r="G109" t="s">
        <v>128</v>
      </c>
      <c r="I109" s="142" t="s">
        <v>23</v>
      </c>
      <c r="J109" s="142" t="s">
        <v>24</v>
      </c>
      <c r="K109" s="142" t="s">
        <v>25</v>
      </c>
      <c r="L109" s="142" t="s">
        <v>26</v>
      </c>
      <c r="M109" s="142" t="s">
        <v>27</v>
      </c>
      <c r="N109" s="142" t="s">
        <v>28</v>
      </c>
      <c r="O109" s="142" t="s">
        <v>29</v>
      </c>
      <c r="P109" s="142" t="s">
        <v>30</v>
      </c>
      <c r="Q109" s="142" t="s">
        <v>31</v>
      </c>
      <c r="R109" s="142" t="s">
        <v>32</v>
      </c>
      <c r="S109" s="142" t="s">
        <v>33</v>
      </c>
      <c r="T109" s="142" t="s">
        <v>34</v>
      </c>
      <c r="U109" s="142" t="s">
        <v>35</v>
      </c>
      <c r="V109" s="142" t="s">
        <v>36</v>
      </c>
      <c r="W109" s="142" t="s">
        <v>37</v>
      </c>
      <c r="X109" s="142" t="s">
        <v>38</v>
      </c>
      <c r="Y109" s="142" t="s">
        <v>39</v>
      </c>
      <c r="Z109" s="142" t="s">
        <v>40</v>
      </c>
      <c r="AA109" s="142" t="s">
        <v>41</v>
      </c>
      <c r="AB109" s="142" t="s">
        <v>42</v>
      </c>
      <c r="AC109" s="142" t="s">
        <v>43</v>
      </c>
      <c r="AD109" s="142" t="s">
        <v>44</v>
      </c>
      <c r="AE109" s="142" t="s">
        <v>45</v>
      </c>
      <c r="AF109" s="142" t="s">
        <v>46</v>
      </c>
      <c r="AG109" s="142" t="s">
        <v>47</v>
      </c>
      <c r="AH109" s="142" t="s">
        <v>48</v>
      </c>
      <c r="AI109" s="142" t="s">
        <v>49</v>
      </c>
      <c r="AJ109" s="142" t="s">
        <v>50</v>
      </c>
      <c r="AK109" s="142" t="s">
        <v>51</v>
      </c>
      <c r="AL109" s="142" t="s">
        <v>52</v>
      </c>
    </row>
    <row r="110" spans="1:38" x14ac:dyDescent="0.25">
      <c r="A110" s="135"/>
      <c r="G110" s="8"/>
      <c r="H110" s="9" t="s">
        <v>16</v>
      </c>
      <c r="I110" s="141">
        <v>2.2443763920401802</v>
      </c>
      <c r="J110" s="141">
        <v>2.1212741982070789</v>
      </c>
      <c r="K110" s="141">
        <v>4.245452662194765</v>
      </c>
      <c r="L110" s="141">
        <v>-2.4384706012942274</v>
      </c>
      <c r="M110" s="141">
        <v>-9.6147024389441071</v>
      </c>
      <c r="N110" s="141">
        <v>-10.975945388635694</v>
      </c>
      <c r="O110" s="141">
        <v>12.789799183738751</v>
      </c>
      <c r="P110" s="141">
        <v>-28.838154860232294</v>
      </c>
      <c r="Q110" s="141">
        <v>-25.963490596296879</v>
      </c>
      <c r="R110" s="141">
        <v>27.026157077560129</v>
      </c>
      <c r="S110" s="141">
        <v>29.063536446056673</v>
      </c>
      <c r="T110" s="141">
        <v>62.520590897559259</v>
      </c>
      <c r="U110" s="141">
        <v>64.08482513269405</v>
      </c>
      <c r="V110" s="141">
        <v>45.343378180316449</v>
      </c>
      <c r="W110" s="141">
        <v>26.795619581984738</v>
      </c>
      <c r="X110" s="141">
        <v>43.261447066181063</v>
      </c>
      <c r="Y110" s="141">
        <v>1.0019475135341054</v>
      </c>
      <c r="Z110" s="141">
        <v>-10.719135346200346</v>
      </c>
      <c r="AA110" s="141">
        <v>-6.0324715748774906</v>
      </c>
      <c r="AB110" s="141">
        <v>-49.622267709364223</v>
      </c>
      <c r="AC110" s="141">
        <v>-53.632487505125937</v>
      </c>
      <c r="AD110" s="141">
        <v>-45.099506329506767</v>
      </c>
      <c r="AE110" s="141">
        <v>-44.028068801396785</v>
      </c>
      <c r="AF110" s="141">
        <v>-44.390264304738139</v>
      </c>
      <c r="AG110" s="141">
        <v>-50.773962002490862</v>
      </c>
      <c r="AH110" s="141">
        <v>-46.7341231256637</v>
      </c>
      <c r="AI110" s="141">
        <v>-35.70188997843934</v>
      </c>
      <c r="AJ110" s="141">
        <v>-37.231643667498474</v>
      </c>
      <c r="AK110" s="141">
        <v>-31.112694964379671</v>
      </c>
      <c r="AL110" s="141">
        <v>-26.040281891573841</v>
      </c>
    </row>
    <row r="111" spans="1:38" x14ac:dyDescent="0.25">
      <c r="A111" s="135"/>
      <c r="G111" s="11"/>
      <c r="H111" s="9" t="s">
        <v>125</v>
      </c>
      <c r="I111" s="10">
        <v>1.8646282015808957</v>
      </c>
      <c r="J111" s="10">
        <v>1.7607629067610411</v>
      </c>
      <c r="K111" s="10">
        <v>2.3818160556900532</v>
      </c>
      <c r="L111" s="10">
        <v>0.19546652130553355</v>
      </c>
      <c r="M111" s="10">
        <v>-2.4363159837832029</v>
      </c>
      <c r="N111" s="10">
        <v>5.8072777108570435</v>
      </c>
      <c r="O111" s="10">
        <v>15.430080554719936</v>
      </c>
      <c r="P111" s="10">
        <v>-3.5311999232411608</v>
      </c>
      <c r="Q111" s="10">
        <v>0.64127224481597978</v>
      </c>
      <c r="R111" s="10">
        <v>4.4831120603677732</v>
      </c>
      <c r="S111" s="10">
        <v>3.4922424816115551</v>
      </c>
      <c r="T111" s="10">
        <v>9.8108938383349482</v>
      </c>
      <c r="U111" s="10">
        <v>10.697244708920664</v>
      </c>
      <c r="V111" s="10">
        <v>6.316954594317167</v>
      </c>
      <c r="W111" s="10">
        <v>2.0535075688763413</v>
      </c>
      <c r="X111" s="10">
        <v>6.2339879719911551</v>
      </c>
      <c r="Y111" s="10">
        <v>-4.5106077215307323</v>
      </c>
      <c r="Z111" s="10">
        <v>-2.3725570028832408</v>
      </c>
      <c r="AA111" s="10">
        <v>-3.0816440347061871</v>
      </c>
      <c r="AB111" s="10">
        <v>-18.682761598766888</v>
      </c>
      <c r="AC111" s="10">
        <v>-19.648586888582486</v>
      </c>
      <c r="AD111" s="10">
        <v>-16.98693906926087</v>
      </c>
      <c r="AE111" s="10">
        <v>-16.664700657513265</v>
      </c>
      <c r="AF111" s="10">
        <v>-16.708190344400862</v>
      </c>
      <c r="AG111" s="10">
        <v>-18.461350687444565</v>
      </c>
      <c r="AH111" s="10">
        <v>-17.118280831332982</v>
      </c>
      <c r="AI111" s="10">
        <v>-13.400891813110434</v>
      </c>
      <c r="AJ111" s="10">
        <v>-13.610993449375826</v>
      </c>
      <c r="AK111" s="10">
        <v>-11.281804643615033</v>
      </c>
      <c r="AL111" s="10">
        <v>-9.7300178852744352</v>
      </c>
    </row>
    <row r="112" spans="1:38" x14ac:dyDescent="0.25">
      <c r="A112" s="135"/>
      <c r="G112" s="12"/>
      <c r="H112" s="9" t="s">
        <v>17</v>
      </c>
      <c r="I112" s="10">
        <v>0.47871852053731345</v>
      </c>
      <c r="J112" s="10">
        <v>1.4899849572943822</v>
      </c>
      <c r="K112" s="10">
        <v>3.4919619566508118</v>
      </c>
      <c r="L112" s="10">
        <v>4.6293299079702592</v>
      </c>
      <c r="M112" s="10">
        <v>8.2689080440422913</v>
      </c>
      <c r="N112" s="10">
        <v>-11.744541021441364</v>
      </c>
      <c r="O112" s="10">
        <v>10.860599633556831</v>
      </c>
      <c r="P112" s="10">
        <v>34.387611556523552</v>
      </c>
      <c r="Q112" s="10">
        <v>58.840107126058228</v>
      </c>
      <c r="R112" s="10">
        <v>60.67187099064131</v>
      </c>
      <c r="S112" s="10">
        <v>25.960645551634116</v>
      </c>
      <c r="T112" s="10">
        <v>43.155754564344534</v>
      </c>
      <c r="U112" s="10">
        <v>23.760194999676287</v>
      </c>
      <c r="V112" s="10">
        <v>52.949701460957613</v>
      </c>
      <c r="W112" s="10">
        <v>7.6664575581362442</v>
      </c>
      <c r="X112" s="10">
        <v>92.709647336504531</v>
      </c>
      <c r="Y112" s="10">
        <v>119.62158106396578</v>
      </c>
      <c r="Z112" s="10">
        <v>125.08485259671011</v>
      </c>
      <c r="AA112" s="10">
        <v>132.57264968313029</v>
      </c>
      <c r="AB112" s="10">
        <v>140.67142564576966</v>
      </c>
      <c r="AC112" s="10">
        <v>139.40225375805971</v>
      </c>
      <c r="AD112" s="10">
        <v>174.33819204123006</v>
      </c>
      <c r="AE112" s="10">
        <v>166.46845532479222</v>
      </c>
      <c r="AF112" s="10">
        <v>169.28553031670981</v>
      </c>
      <c r="AG112" s="10">
        <v>161.79528481443003</v>
      </c>
      <c r="AH112" s="10">
        <v>147.77185316877012</v>
      </c>
      <c r="AI112" s="10">
        <v>133.44453398868427</v>
      </c>
      <c r="AJ112" s="10">
        <v>101.12340995005002</v>
      </c>
      <c r="AK112" s="10">
        <v>90.954912554609791</v>
      </c>
      <c r="AL112" s="10">
        <v>115.77210882972486</v>
      </c>
    </row>
    <row r="113" spans="1:38" x14ac:dyDescent="0.25">
      <c r="A113" s="135"/>
      <c r="G113" s="13"/>
      <c r="H113" s="9" t="s">
        <v>126</v>
      </c>
      <c r="I113" s="10">
        <v>-0.26106858079106132</v>
      </c>
      <c r="J113" s="10">
        <v>9.6273071310974956E-2</v>
      </c>
      <c r="K113" s="10">
        <v>-0.45034494616402299</v>
      </c>
      <c r="L113" s="10">
        <v>0.17961905274808032</v>
      </c>
      <c r="M113" s="10">
        <v>0.62163194884021777</v>
      </c>
      <c r="N113" s="10">
        <v>2.2561913594071257</v>
      </c>
      <c r="O113" s="10">
        <v>6.8589397356348627</v>
      </c>
      <c r="P113" s="10">
        <v>8.2749180388190098</v>
      </c>
      <c r="Q113" s="10">
        <v>7.3774636836270702</v>
      </c>
      <c r="R113" s="10">
        <v>8.2564862666041563</v>
      </c>
      <c r="S113" s="10">
        <v>4.4695131818424443</v>
      </c>
      <c r="T113" s="10">
        <v>5.0556184059739735</v>
      </c>
      <c r="U113" s="10">
        <v>3.1961744185078942</v>
      </c>
      <c r="V113" s="10">
        <v>4.526495446721583</v>
      </c>
      <c r="W113" s="10">
        <v>3.2404439817266848</v>
      </c>
      <c r="X113" s="10">
        <v>2.608609647849562</v>
      </c>
      <c r="Y113" s="10">
        <v>6.3015846629396606</v>
      </c>
      <c r="Z113" s="10">
        <v>8.7424192780096632</v>
      </c>
      <c r="AA113" s="10">
        <v>8.5495434943379109</v>
      </c>
      <c r="AB113" s="10">
        <v>12.122459099737625</v>
      </c>
      <c r="AC113" s="10">
        <v>11.416783769865788</v>
      </c>
      <c r="AD113" s="10">
        <v>9.0573419312405576</v>
      </c>
      <c r="AE113" s="10">
        <v>9.2833060859450143</v>
      </c>
      <c r="AF113" s="10">
        <v>8.7102365518515512</v>
      </c>
      <c r="AG113" s="10">
        <v>9.6011457018536817</v>
      </c>
      <c r="AH113" s="10">
        <v>9.0843544245740304</v>
      </c>
      <c r="AI113" s="10">
        <v>7.3740892243248481</v>
      </c>
      <c r="AJ113" s="10">
        <v>7.940677765971202</v>
      </c>
      <c r="AK113" s="10">
        <v>6.5987770207290168</v>
      </c>
      <c r="AL113" s="10">
        <v>4.9317478937110195</v>
      </c>
    </row>
    <row r="114" spans="1:38" x14ac:dyDescent="0.25">
      <c r="A114" s="135"/>
      <c r="G114" s="14"/>
      <c r="H114" s="9" t="s">
        <v>18</v>
      </c>
      <c r="I114" s="10">
        <v>7.6269468200188375E-4</v>
      </c>
      <c r="J114" s="10">
        <v>8.06156818659636E-4</v>
      </c>
      <c r="K114" s="10">
        <v>1.0320232421976623</v>
      </c>
      <c r="L114" s="10">
        <v>0.97724374261345237</v>
      </c>
      <c r="M114" s="10">
        <v>0.92027987328861949</v>
      </c>
      <c r="N114" s="10">
        <v>0.86908222792539569</v>
      </c>
      <c r="O114" s="10">
        <v>0.82085434265121759</v>
      </c>
      <c r="P114" s="10">
        <v>0.77727063466292134</v>
      </c>
      <c r="Q114" s="10">
        <v>0.73209910907283393</v>
      </c>
      <c r="R114" s="10">
        <v>5.5479962543693553</v>
      </c>
      <c r="S114" s="10">
        <v>5.2389274638998593</v>
      </c>
      <c r="T114" s="10">
        <v>14.931200007402396</v>
      </c>
      <c r="U114" s="10">
        <v>14.312023002979032</v>
      </c>
      <c r="V114" s="10">
        <v>13.140064775238002</v>
      </c>
      <c r="W114" s="10">
        <v>12.845311458997841</v>
      </c>
      <c r="X114" s="10">
        <v>13.097605976914224</v>
      </c>
      <c r="Y114" s="10">
        <v>6.6118048315482554</v>
      </c>
      <c r="Z114" s="10">
        <v>5.4263654120546505</v>
      </c>
      <c r="AA114" s="10">
        <v>4.246622480839136</v>
      </c>
      <c r="AB114" s="10">
        <v>-2.1421481692791247</v>
      </c>
      <c r="AC114" s="10">
        <v>-3.8366688495509038</v>
      </c>
      <c r="AD114" s="10">
        <v>-1.4213272189371366</v>
      </c>
      <c r="AE114" s="10">
        <v>-3.0531341701071426</v>
      </c>
      <c r="AF114" s="10">
        <v>-3.9364780156521419</v>
      </c>
      <c r="AG114" s="10">
        <v>-6.1714641218085262</v>
      </c>
      <c r="AH114" s="10">
        <v>-5.7984620870157642</v>
      </c>
      <c r="AI114" s="10">
        <v>-2.7325367108875867</v>
      </c>
      <c r="AJ114" s="10">
        <v>-3.0847095093791381</v>
      </c>
      <c r="AK114" s="10">
        <v>-1.2519931491080172</v>
      </c>
      <c r="AL114" s="10">
        <v>-0.17411043305565954</v>
      </c>
    </row>
    <row r="115" spans="1:38" x14ac:dyDescent="0.25">
      <c r="A115" s="135"/>
      <c r="G115" s="15"/>
      <c r="H115" s="9" t="s">
        <v>19</v>
      </c>
      <c r="I115" s="10">
        <v>3.3112931939999991E-3</v>
      </c>
      <c r="J115" s="10">
        <v>3.3215290409999987E-3</v>
      </c>
      <c r="K115" s="10">
        <v>-5.7570243769740017</v>
      </c>
      <c r="L115" s="10">
        <v>-3.1874160277360062</v>
      </c>
      <c r="M115" s="10">
        <v>5.4034592329998965E-3</v>
      </c>
      <c r="N115" s="10">
        <v>-4.346554533079015</v>
      </c>
      <c r="O115" s="10">
        <v>20.764550321822007</v>
      </c>
      <c r="P115" s="10">
        <v>-6.7621840199999072E-3</v>
      </c>
      <c r="Q115" s="10">
        <v>4.7483094711000005E-2</v>
      </c>
      <c r="R115" s="10">
        <v>2.5310613735999996E-2</v>
      </c>
      <c r="S115" s="10">
        <v>1.3685805545999998</v>
      </c>
      <c r="T115" s="10">
        <v>-1.8225451949998472E-2</v>
      </c>
      <c r="U115" s="10">
        <v>2.5360881280000191E-3</v>
      </c>
      <c r="V115" s="10">
        <v>3.733371635468</v>
      </c>
      <c r="W115" s="10">
        <v>2.0360463950940004</v>
      </c>
      <c r="X115" s="10">
        <v>-0.34810367259499975</v>
      </c>
      <c r="Y115" s="10">
        <v>3.4219943010000034E-3</v>
      </c>
      <c r="Z115" s="10">
        <v>6.9358591419039994</v>
      </c>
      <c r="AA115" s="10">
        <v>4.0545074496520002</v>
      </c>
      <c r="AB115" s="10">
        <v>-2.5947570001999765E-2</v>
      </c>
      <c r="AC115" s="10">
        <v>-2.909484244799998E-2</v>
      </c>
      <c r="AD115" s="10">
        <v>-0.17844181199100362</v>
      </c>
      <c r="AE115" s="10">
        <v>4.7355109833997489E-2</v>
      </c>
      <c r="AF115" s="10">
        <v>1.6782194427001684E-2</v>
      </c>
      <c r="AG115" s="10">
        <v>-6.0053885130004758E-3</v>
      </c>
      <c r="AH115" s="10">
        <v>5.4604200760000055E-3</v>
      </c>
      <c r="AI115" s="10">
        <v>1.3209381469999837E-2</v>
      </c>
      <c r="AJ115" s="10">
        <v>9.3676207970998071E-2</v>
      </c>
      <c r="AK115" s="10">
        <v>1.4484333535000449E-2</v>
      </c>
      <c r="AL115" s="10">
        <v>0.36900334397100032</v>
      </c>
    </row>
    <row r="116" spans="1:38" x14ac:dyDescent="0.25">
      <c r="A116" s="135"/>
      <c r="G116" s="16"/>
      <c r="H116" s="9" t="s">
        <v>20</v>
      </c>
      <c r="I116" s="10">
        <v>0.96702656242644025</v>
      </c>
      <c r="J116" s="10">
        <v>2.4922186836014053E-5</v>
      </c>
      <c r="K116" s="10">
        <v>8.5172744511198538E-6</v>
      </c>
      <c r="L116" s="10">
        <v>1.3268291324565791E-6</v>
      </c>
      <c r="M116" s="10">
        <v>1.1325932264962155</v>
      </c>
      <c r="N116" s="10">
        <v>-18.76675211414674</v>
      </c>
      <c r="O116" s="10">
        <v>-2.7296910650231485</v>
      </c>
      <c r="P116" s="10">
        <v>15.265476562707804</v>
      </c>
      <c r="Q116" s="10">
        <v>-0.83942046520502211</v>
      </c>
      <c r="R116" s="10">
        <v>0.27295801108604401</v>
      </c>
      <c r="S116" s="10">
        <v>1.2311574320745621E-6</v>
      </c>
      <c r="T116" s="10">
        <v>-0.11344245087007188</v>
      </c>
      <c r="U116" s="10">
        <v>-0.81368890523278625</v>
      </c>
      <c r="V116" s="10">
        <v>1.4191045684211672E-6</v>
      </c>
      <c r="W116" s="10">
        <v>6.4943800674758481E-7</v>
      </c>
      <c r="X116" s="10">
        <v>-2.0523856774668685E-7</v>
      </c>
      <c r="Y116" s="10">
        <v>-8.8209803121446911E-7</v>
      </c>
      <c r="Z116" s="10">
        <v>4.7540103803965151E-9</v>
      </c>
      <c r="AA116" s="10">
        <v>2.8889912558616946E-8</v>
      </c>
      <c r="AB116" s="10">
        <v>3.9342589660172028E-8</v>
      </c>
      <c r="AC116" s="10">
        <v>8.0817699436925208E-7</v>
      </c>
      <c r="AD116" s="10">
        <v>6.4320549236248463E-7</v>
      </c>
      <c r="AE116" s="10">
        <v>4.8388817849903365E-8</v>
      </c>
      <c r="AF116" s="10">
        <v>4.140235826137935E-7</v>
      </c>
      <c r="AG116" s="10">
        <v>4.3677077797411737E-5</v>
      </c>
      <c r="AH116" s="10">
        <v>2.1748547193424545E-7</v>
      </c>
      <c r="AI116" s="10">
        <v>1.9539718247769398E-7</v>
      </c>
      <c r="AJ116" s="10">
        <v>5.5843981538296437E-8</v>
      </c>
      <c r="AK116" s="10">
        <v>2.7645418764319289E-7</v>
      </c>
      <c r="AL116" s="10">
        <v>2.2048133879055396E-7</v>
      </c>
    </row>
    <row r="117" spans="1:38" x14ac:dyDescent="0.25">
      <c r="A117" s="135"/>
      <c r="G117" s="17"/>
      <c r="H117" s="9" t="s">
        <v>21</v>
      </c>
      <c r="I117" s="10">
        <v>2.8380013459000042E-2</v>
      </c>
      <c r="J117" s="10">
        <v>2.9007073964999908E-2</v>
      </c>
      <c r="K117" s="10">
        <v>4.6387380355000063E-2</v>
      </c>
      <c r="L117" s="10">
        <v>-9.0515012050000898E-3</v>
      </c>
      <c r="M117" s="10">
        <v>-9.4470848370000193E-3</v>
      </c>
      <c r="N117" s="10">
        <v>-8.0649041660000004E-2</v>
      </c>
      <c r="O117" s="10">
        <v>-0.57622084151000008</v>
      </c>
      <c r="P117" s="10">
        <v>-0.58438431082999998</v>
      </c>
      <c r="Q117" s="10">
        <v>-0.65533943330600009</v>
      </c>
      <c r="R117" s="10">
        <v>-0.52139876959400011</v>
      </c>
      <c r="S117" s="10">
        <v>-0.50273083587999989</v>
      </c>
      <c r="T117" s="10">
        <v>-0.41911106790700009</v>
      </c>
      <c r="U117" s="10">
        <v>-0.38776935761499998</v>
      </c>
      <c r="V117" s="10">
        <v>-0.39516663428599996</v>
      </c>
      <c r="W117" s="10">
        <v>-0.51968150870000007</v>
      </c>
      <c r="X117" s="10">
        <v>-0.28804715649999996</v>
      </c>
      <c r="Y117" s="10">
        <v>-0.34411498099999999</v>
      </c>
      <c r="Z117" s="10">
        <v>-0.21654165590000002</v>
      </c>
      <c r="AA117" s="10">
        <v>-0.15607854060000009</v>
      </c>
      <c r="AB117" s="10">
        <v>-0.29266726920000008</v>
      </c>
      <c r="AC117" s="10">
        <v>-0.28202259939999996</v>
      </c>
      <c r="AD117" s="10">
        <v>-0.1287102651</v>
      </c>
      <c r="AE117" s="10">
        <v>-0.14498485440000008</v>
      </c>
      <c r="AF117" s="10">
        <v>-0.14874957900000005</v>
      </c>
      <c r="AG117" s="10">
        <v>-0.15228099029999992</v>
      </c>
      <c r="AH117" s="10">
        <v>-8.6854170500000022E-2</v>
      </c>
      <c r="AI117" s="10">
        <v>-4.199829590000001E-2</v>
      </c>
      <c r="AJ117" s="10">
        <v>-0.10568672619999997</v>
      </c>
      <c r="AK117" s="10">
        <v>-0.144253568</v>
      </c>
      <c r="AL117" s="10">
        <v>3.9540941899999987E-2</v>
      </c>
    </row>
    <row r="118" spans="1:38" x14ac:dyDescent="0.25">
      <c r="A118" s="135"/>
      <c r="G118" s="135"/>
      <c r="H118" s="135" t="s">
        <v>22</v>
      </c>
      <c r="I118" s="18">
        <f t="shared" ref="I118:AL118" si="121">+SUM(I110:I117)</f>
        <v>5.3261350971287706</v>
      </c>
      <c r="J118" s="18">
        <f t="shared" si="121"/>
        <v>5.5014548155849727</v>
      </c>
      <c r="K118" s="18">
        <f t="shared" si="121"/>
        <v>4.9902804912247172</v>
      </c>
      <c r="L118" s="18">
        <f t="shared" si="121"/>
        <v>0.34672242123122399</v>
      </c>
      <c r="M118" s="18">
        <f t="shared" si="121"/>
        <v>-1.1116489556639662</v>
      </c>
      <c r="N118" s="18">
        <f t="shared" si="121"/>
        <v>-36.98189080077325</v>
      </c>
      <c r="O118" s="18">
        <f t="shared" si="121"/>
        <v>64.218911865590457</v>
      </c>
      <c r="P118" s="18">
        <f t="shared" si="121"/>
        <v>25.744775514389833</v>
      </c>
      <c r="Q118" s="18">
        <f t="shared" si="121"/>
        <v>40.180174763477211</v>
      </c>
      <c r="R118" s="18">
        <f t="shared" si="121"/>
        <v>105.76249250477076</v>
      </c>
      <c r="S118" s="18">
        <f t="shared" si="121"/>
        <v>69.090716074922071</v>
      </c>
      <c r="T118" s="18">
        <f t="shared" si="121"/>
        <v>134.92327874288802</v>
      </c>
      <c r="U118" s="18">
        <f t="shared" si="121"/>
        <v>114.85154008805814</v>
      </c>
      <c r="V118" s="18">
        <f t="shared" si="121"/>
        <v>125.61480087783738</v>
      </c>
      <c r="W118" s="18">
        <f t="shared" si="121"/>
        <v>54.117705685553851</v>
      </c>
      <c r="X118" s="18">
        <f t="shared" si="121"/>
        <v>157.27514696510698</v>
      </c>
      <c r="Y118" s="18">
        <f t="shared" si="121"/>
        <v>128.68561648166005</v>
      </c>
      <c r="Z118" s="18">
        <f t="shared" si="121"/>
        <v>132.88126242844885</v>
      </c>
      <c r="AA118" s="18">
        <f t="shared" si="121"/>
        <v>140.15312898666556</v>
      </c>
      <c r="AB118" s="18">
        <f t="shared" si="121"/>
        <v>82.028092468237645</v>
      </c>
      <c r="AC118" s="18">
        <f t="shared" si="121"/>
        <v>73.39017765099517</v>
      </c>
      <c r="AD118" s="18">
        <f t="shared" si="121"/>
        <v>119.58060992088033</v>
      </c>
      <c r="AE118" s="18">
        <f t="shared" si="121"/>
        <v>111.90822808554286</v>
      </c>
      <c r="AF118" s="18">
        <f t="shared" si="121"/>
        <v>112.82886723322082</v>
      </c>
      <c r="AG118" s="18">
        <f t="shared" si="121"/>
        <v>95.831411002804558</v>
      </c>
      <c r="AH118" s="18">
        <f t="shared" si="121"/>
        <v>87.123948016393186</v>
      </c>
      <c r="AI118" s="18">
        <f t="shared" si="121"/>
        <v>88.954515991538941</v>
      </c>
      <c r="AJ118" s="18">
        <f t="shared" si="121"/>
        <v>55.124730627382768</v>
      </c>
      <c r="AK118" s="18">
        <f t="shared" si="121"/>
        <v>53.777427860225274</v>
      </c>
      <c r="AL118" s="18">
        <f t="shared" si="121"/>
        <v>85.167991019884283</v>
      </c>
    </row>
    <row r="119" spans="1:38" x14ac:dyDescent="0.25">
      <c r="A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</row>
    <row r="120" spans="1:38" x14ac:dyDescent="0.25">
      <c r="A120" s="135"/>
      <c r="G120" s="135"/>
      <c r="H120" s="135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</row>
    <row r="121" spans="1:38" x14ac:dyDescent="0.25">
      <c r="A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</row>
    <row r="122" spans="1:38" x14ac:dyDescent="0.25">
      <c r="A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</row>
    <row r="123" spans="1:38" x14ac:dyDescent="0.25">
      <c r="A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  <c r="AF123" s="135"/>
      <c r="AG123" s="135"/>
      <c r="AH123" s="135"/>
      <c r="AI123" s="135"/>
      <c r="AJ123" s="135"/>
      <c r="AK123" s="135"/>
      <c r="AL123" s="135"/>
    </row>
    <row r="124" spans="1:38" ht="15.75" thickBot="1" x14ac:dyDescent="0.3">
      <c r="A124" s="139"/>
      <c r="B124" s="139"/>
      <c r="C124" s="139"/>
      <c r="D124" s="139"/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</row>
    <row r="125" spans="1:38" x14ac:dyDescent="0.25">
      <c r="A125" s="134" t="str">
        <f>+A86</f>
        <v>Option 2:  750 MW in 2026</v>
      </c>
      <c r="B125" s="134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5"/>
      <c r="AG125" s="135"/>
      <c r="AH125" s="135"/>
      <c r="AI125" s="135"/>
      <c r="AJ125" s="135"/>
      <c r="AK125" s="135"/>
      <c r="AL125" s="135"/>
    </row>
    <row r="126" spans="1:38" x14ac:dyDescent="0.25">
      <c r="A126" s="134" t="s">
        <v>15</v>
      </c>
      <c r="B126" s="134" t="str">
        <f>+Overview!D9</f>
        <v>3. Sustained renewables uptake</v>
      </c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5"/>
      <c r="AG126" s="135"/>
      <c r="AH126" s="135"/>
      <c r="AI126" s="135"/>
      <c r="AJ126" s="135"/>
      <c r="AK126" s="135"/>
      <c r="AL126" s="135"/>
    </row>
    <row r="127" spans="1:38" x14ac:dyDescent="0.25">
      <c r="A127" s="136" t="s">
        <v>145</v>
      </c>
      <c r="B127" s="137" t="s">
        <v>177</v>
      </c>
      <c r="C127" s="137" t="s">
        <v>142</v>
      </c>
      <c r="D127" s="138" t="s">
        <v>158</v>
      </c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5"/>
      <c r="AG127" s="135"/>
      <c r="AH127" s="135"/>
      <c r="AI127" s="135"/>
      <c r="AJ127" s="135"/>
      <c r="AK127" s="135"/>
      <c r="AL127" s="135"/>
    </row>
    <row r="128" spans="1:38" x14ac:dyDescent="0.25">
      <c r="A128" s="135"/>
      <c r="G128" t="s">
        <v>128</v>
      </c>
      <c r="I128" s="142" t="s">
        <v>23</v>
      </c>
      <c r="J128" s="142" t="s">
        <v>24</v>
      </c>
      <c r="K128" s="142" t="s">
        <v>25</v>
      </c>
      <c r="L128" s="142" t="s">
        <v>26</v>
      </c>
      <c r="M128" s="142" t="s">
        <v>27</v>
      </c>
      <c r="N128" s="142" t="s">
        <v>28</v>
      </c>
      <c r="O128" s="142" t="s">
        <v>29</v>
      </c>
      <c r="P128" s="142" t="s">
        <v>30</v>
      </c>
      <c r="Q128" s="142" t="s">
        <v>31</v>
      </c>
      <c r="R128" s="142" t="s">
        <v>32</v>
      </c>
      <c r="S128" s="142" t="s">
        <v>33</v>
      </c>
      <c r="T128" s="142" t="s">
        <v>34</v>
      </c>
      <c r="U128" s="142" t="s">
        <v>35</v>
      </c>
      <c r="V128" s="142" t="s">
        <v>36</v>
      </c>
      <c r="W128" s="142" t="s">
        <v>37</v>
      </c>
      <c r="X128" s="142" t="s">
        <v>38</v>
      </c>
      <c r="Y128" s="142" t="s">
        <v>39</v>
      </c>
      <c r="Z128" s="142" t="s">
        <v>40</v>
      </c>
      <c r="AA128" s="142" t="s">
        <v>41</v>
      </c>
      <c r="AB128" s="142" t="s">
        <v>42</v>
      </c>
      <c r="AC128" s="142" t="s">
        <v>43</v>
      </c>
      <c r="AD128" s="142" t="s">
        <v>44</v>
      </c>
      <c r="AE128" s="142" t="s">
        <v>45</v>
      </c>
      <c r="AF128" s="142" t="s">
        <v>46</v>
      </c>
      <c r="AG128" s="142" t="s">
        <v>47</v>
      </c>
      <c r="AH128" s="142" t="s">
        <v>48</v>
      </c>
      <c r="AI128" s="142" t="s">
        <v>49</v>
      </c>
      <c r="AJ128" s="142" t="s">
        <v>50</v>
      </c>
      <c r="AK128" s="142" t="s">
        <v>51</v>
      </c>
      <c r="AL128" s="142" t="s">
        <v>52</v>
      </c>
    </row>
    <row r="129" spans="1:38" x14ac:dyDescent="0.25">
      <c r="A129" s="135"/>
      <c r="G129" s="8"/>
      <c r="H129" s="9" t="s">
        <v>16</v>
      </c>
      <c r="I129" s="141">
        <v>-4.6770428568501266E-3</v>
      </c>
      <c r="J129" s="141">
        <v>-4.8161981988425386E-3</v>
      </c>
      <c r="K129" s="141">
        <v>1.6507217339154749</v>
      </c>
      <c r="L129" s="141">
        <v>0.41368826413201987</v>
      </c>
      <c r="M129" s="141">
        <v>-1.1482179448478291</v>
      </c>
      <c r="N129" s="141">
        <v>-6.5050181635900231</v>
      </c>
      <c r="O129" s="141">
        <v>11.824252002677554</v>
      </c>
      <c r="P129" s="141">
        <v>-18.4596142459568</v>
      </c>
      <c r="Q129" s="141">
        <v>50.844827175620139</v>
      </c>
      <c r="R129" s="141">
        <v>19.632429101537127</v>
      </c>
      <c r="S129" s="141">
        <v>68.679606420884284</v>
      </c>
      <c r="T129" s="141">
        <v>8.3333923444174616</v>
      </c>
      <c r="U129" s="141">
        <v>23.158726377248058</v>
      </c>
      <c r="V129" s="141">
        <v>13.612633107538841</v>
      </c>
      <c r="W129" s="141">
        <v>3.3669918537239028</v>
      </c>
      <c r="X129" s="141">
        <v>9.8065169383867214</v>
      </c>
      <c r="Y129" s="141">
        <v>-21.465752132162834</v>
      </c>
      <c r="Z129" s="141">
        <v>-62.34726711907706</v>
      </c>
      <c r="AA129" s="141">
        <v>-34.558233007313902</v>
      </c>
      <c r="AB129" s="141">
        <v>-61.435494955272588</v>
      </c>
      <c r="AC129" s="141">
        <v>-62.951148176328843</v>
      </c>
      <c r="AD129" s="141">
        <v>-53.630579327498253</v>
      </c>
      <c r="AE129" s="141">
        <v>-47.464780471052563</v>
      </c>
      <c r="AF129" s="141">
        <v>-46.523246916234712</v>
      </c>
      <c r="AG129" s="141">
        <v>-53.778647530490616</v>
      </c>
      <c r="AH129" s="141">
        <v>-50.088264020553652</v>
      </c>
      <c r="AI129" s="141">
        <v>-39.532954165350475</v>
      </c>
      <c r="AJ129" s="141">
        <v>-41.285357371993996</v>
      </c>
      <c r="AK129" s="141">
        <v>-36.527274011149984</v>
      </c>
      <c r="AL129" s="141">
        <v>-31.021962436035892</v>
      </c>
    </row>
    <row r="130" spans="1:38" x14ac:dyDescent="0.25">
      <c r="A130" s="135"/>
      <c r="G130" s="11"/>
      <c r="H130" s="9" t="s">
        <v>125</v>
      </c>
      <c r="I130" s="10">
        <v>0.74747716787079099</v>
      </c>
      <c r="J130" s="10">
        <v>0.70579693800810617</v>
      </c>
      <c r="K130" s="10">
        <v>1.0922721709594296</v>
      </c>
      <c r="L130" s="10">
        <v>1.1523198733372695</v>
      </c>
      <c r="M130" s="10">
        <v>2.2653331070950031</v>
      </c>
      <c r="N130" s="10">
        <v>8.2777003180446442</v>
      </c>
      <c r="O130" s="10">
        <v>15.548132291859645</v>
      </c>
      <c r="P130" s="10">
        <v>1.5842046430721837</v>
      </c>
      <c r="Q130" s="10">
        <v>22.651029855072522</v>
      </c>
      <c r="R130" s="10">
        <v>13.479945547144894</v>
      </c>
      <c r="S130" s="10">
        <v>18.305155595491783</v>
      </c>
      <c r="T130" s="10">
        <v>4.5465944146337733</v>
      </c>
      <c r="U130" s="10">
        <v>9.1422718275040324</v>
      </c>
      <c r="V130" s="10">
        <v>6.0674525332080975</v>
      </c>
      <c r="W130" s="10">
        <v>3.4691703145925885</v>
      </c>
      <c r="X130" s="10">
        <v>5.3911341312593777</v>
      </c>
      <c r="Y130" s="10">
        <v>-2.3309824215652952</v>
      </c>
      <c r="Z130" s="10">
        <v>-17.467797197135837</v>
      </c>
      <c r="AA130" s="10">
        <v>-8.7129149927138769</v>
      </c>
      <c r="AB130" s="10">
        <v>-21.957606133321406</v>
      </c>
      <c r="AC130" s="10">
        <v>-22.217124430576632</v>
      </c>
      <c r="AD130" s="10">
        <v>-19.339201162499648</v>
      </c>
      <c r="AE130" s="10">
        <v>-17.308623194069696</v>
      </c>
      <c r="AF130" s="10">
        <v>-16.799224395557076</v>
      </c>
      <c r="AG130" s="10">
        <v>-19.004836503105821</v>
      </c>
      <c r="AH130" s="10">
        <v>-17.760448602413248</v>
      </c>
      <c r="AI130" s="10">
        <v>-14.19217078174745</v>
      </c>
      <c r="AJ130" s="10">
        <v>-14.57699472146345</v>
      </c>
      <c r="AK130" s="10">
        <v>-12.822384266152255</v>
      </c>
      <c r="AL130" s="10">
        <v>-11.01297051115813</v>
      </c>
    </row>
    <row r="131" spans="1:38" x14ac:dyDescent="0.25">
      <c r="A131" s="135"/>
      <c r="G131" s="12"/>
      <c r="H131" s="9" t="s">
        <v>17</v>
      </c>
      <c r="I131" s="10">
        <v>-0.18352809572343176</v>
      </c>
      <c r="J131" s="10">
        <v>3.1852043167482407</v>
      </c>
      <c r="K131" s="10">
        <v>2.0853666967823301</v>
      </c>
      <c r="L131" s="10">
        <v>3.7774280063076731</v>
      </c>
      <c r="M131" s="10">
        <v>6.7100717233593059</v>
      </c>
      <c r="N131" s="10">
        <v>-10.459720617300263</v>
      </c>
      <c r="O131" s="10">
        <v>65.794974712007843</v>
      </c>
      <c r="P131" s="10">
        <v>50.495365753782153</v>
      </c>
      <c r="Q131" s="10">
        <v>42.330236220079314</v>
      </c>
      <c r="R131" s="10">
        <v>55.347301528807748</v>
      </c>
      <c r="S131" s="10">
        <v>60.251223656600359</v>
      </c>
      <c r="T131" s="10">
        <v>75.604171149156628</v>
      </c>
      <c r="U131" s="10">
        <v>93.325307259766532</v>
      </c>
      <c r="V131" s="10">
        <v>139.66897390880672</v>
      </c>
      <c r="W131" s="10">
        <v>55.79782468623398</v>
      </c>
      <c r="X131" s="10">
        <v>121.33223414451641</v>
      </c>
      <c r="Y131" s="10">
        <v>140.35847257787964</v>
      </c>
      <c r="Z131" s="10">
        <v>203.89600862911061</v>
      </c>
      <c r="AA131" s="10">
        <v>182.4253564294952</v>
      </c>
      <c r="AB131" s="10">
        <v>158.61928873547527</v>
      </c>
      <c r="AC131" s="10">
        <v>145.05357107008012</v>
      </c>
      <c r="AD131" s="10">
        <v>184.33935625170398</v>
      </c>
      <c r="AE131" s="10">
        <v>161.79036305326008</v>
      </c>
      <c r="AF131" s="10">
        <v>177.02704397884031</v>
      </c>
      <c r="AG131" s="10">
        <v>164.94440387889517</v>
      </c>
      <c r="AH131" s="10">
        <v>139.06709271246996</v>
      </c>
      <c r="AI131" s="10">
        <v>136.78488650163786</v>
      </c>
      <c r="AJ131" s="10">
        <v>108.95395308725506</v>
      </c>
      <c r="AK131" s="10">
        <v>98.069329127066112</v>
      </c>
      <c r="AL131" s="10">
        <v>120.79111278682103</v>
      </c>
    </row>
    <row r="132" spans="1:38" x14ac:dyDescent="0.25">
      <c r="A132" s="135"/>
      <c r="G132" s="13"/>
      <c r="H132" s="9" t="s">
        <v>126</v>
      </c>
      <c r="I132" s="10">
        <v>3.4688983885985181E-2</v>
      </c>
      <c r="J132" s="10">
        <v>0.28865160425061731</v>
      </c>
      <c r="K132" s="10">
        <v>-0.34019490127320751</v>
      </c>
      <c r="L132" s="10">
        <v>0.38412747653876522</v>
      </c>
      <c r="M132" s="10">
        <v>0.46346429674213141</v>
      </c>
      <c r="N132" s="10">
        <v>1.2141317172607842</v>
      </c>
      <c r="O132" s="10">
        <v>6.6024307199929808</v>
      </c>
      <c r="P132" s="10">
        <v>6.7606330615377601</v>
      </c>
      <c r="Q132" s="10">
        <v>15.077277014913875</v>
      </c>
      <c r="R132" s="10">
        <v>10.013937674563977</v>
      </c>
      <c r="S132" s="10">
        <v>0.3197732592484499</v>
      </c>
      <c r="T132" s="10">
        <v>7.5253650642927141</v>
      </c>
      <c r="U132" s="10">
        <v>3.5566350790357433</v>
      </c>
      <c r="V132" s="10">
        <v>2.5934285021947403</v>
      </c>
      <c r="W132" s="10">
        <v>5.8224548252575801</v>
      </c>
      <c r="X132" s="10">
        <v>2.3228451023510388</v>
      </c>
      <c r="Y132" s="10">
        <v>6.3949653253363294</v>
      </c>
      <c r="Z132" s="10">
        <v>10.045758887698241</v>
      </c>
      <c r="AA132" s="10">
        <v>7.5367433985123284</v>
      </c>
      <c r="AB132" s="10">
        <v>12.533120250969546</v>
      </c>
      <c r="AC132" s="10">
        <v>11.718413864877562</v>
      </c>
      <c r="AD132" s="10">
        <v>9.6808763543731402</v>
      </c>
      <c r="AE132" s="10">
        <v>9.3321671143155527</v>
      </c>
      <c r="AF132" s="10">
        <v>8.1937119437545789</v>
      </c>
      <c r="AG132" s="10">
        <v>9.2091354815826207</v>
      </c>
      <c r="AH132" s="10">
        <v>8.6057353164951564</v>
      </c>
      <c r="AI132" s="10">
        <v>7.4225615265869465</v>
      </c>
      <c r="AJ132" s="10">
        <v>7.8915133532783557</v>
      </c>
      <c r="AK132" s="10">
        <v>6.9461192919346786</v>
      </c>
      <c r="AL132" s="10">
        <v>4.9600131965990499</v>
      </c>
    </row>
    <row r="133" spans="1:38" x14ac:dyDescent="0.25">
      <c r="A133" s="135"/>
      <c r="G133" s="14"/>
      <c r="H133" s="9" t="s">
        <v>18</v>
      </c>
      <c r="I133" s="10">
        <v>-1.8161384839358901E-4</v>
      </c>
      <c r="J133" s="10">
        <v>-1.8887748358042847E-4</v>
      </c>
      <c r="K133" s="10">
        <v>-2.3926593042476437E-4</v>
      </c>
      <c r="L133" s="10">
        <v>-2.449360146140133E-4</v>
      </c>
      <c r="M133" s="10">
        <v>0.48444023454516483</v>
      </c>
      <c r="N133" s="10">
        <v>-3.0624825563307922E-4</v>
      </c>
      <c r="O133" s="10">
        <v>2.539586328871799</v>
      </c>
      <c r="P133" s="10">
        <v>7.5797320122406688</v>
      </c>
      <c r="Q133" s="10">
        <v>16.236593812622786</v>
      </c>
      <c r="R133" s="10">
        <v>11.177239966940746</v>
      </c>
      <c r="S133" s="10">
        <v>16.454527777244209</v>
      </c>
      <c r="T133" s="10">
        <v>13.785753408112498</v>
      </c>
      <c r="U133" s="10">
        <v>18.256338605348674</v>
      </c>
      <c r="V133" s="10">
        <v>15.447571294543138</v>
      </c>
      <c r="W133" s="10">
        <v>14.586941049760526</v>
      </c>
      <c r="X133" s="10">
        <v>16.315253788986865</v>
      </c>
      <c r="Y133" s="10">
        <v>5.2258405148433553</v>
      </c>
      <c r="Z133" s="10">
        <v>-2.8444031835717851</v>
      </c>
      <c r="AA133" s="10">
        <v>1.1219292074806049</v>
      </c>
      <c r="AB133" s="10">
        <v>-2.5637723350888564</v>
      </c>
      <c r="AC133" s="10">
        <v>-4.1157281825461496</v>
      </c>
      <c r="AD133" s="10">
        <v>-2.3889154161302031</v>
      </c>
      <c r="AE133" s="10">
        <v>-1.5702768713319415</v>
      </c>
      <c r="AF133" s="10">
        <v>-2.1518907965974563</v>
      </c>
      <c r="AG133" s="10">
        <v>-4.7883334915383671</v>
      </c>
      <c r="AH133" s="10">
        <v>-4.4041561736753465</v>
      </c>
      <c r="AI133" s="10">
        <v>-1.5372656009852221</v>
      </c>
      <c r="AJ133" s="10">
        <v>-3.4054959535536113</v>
      </c>
      <c r="AK133" s="10">
        <v>-2.1326675893470792</v>
      </c>
      <c r="AL133" s="10">
        <v>-0.39223139613702074</v>
      </c>
    </row>
    <row r="134" spans="1:38" x14ac:dyDescent="0.25">
      <c r="A134" s="135"/>
      <c r="G134" s="15"/>
      <c r="H134" s="9" t="s">
        <v>19</v>
      </c>
      <c r="I134" s="10">
        <v>-8.8263506899999744E-4</v>
      </c>
      <c r="J134" s="10">
        <v>-8.8446103799999856E-4</v>
      </c>
      <c r="K134" s="10">
        <v>-3.51486898992448E-4</v>
      </c>
      <c r="L134" s="10">
        <v>1.9466506457439898</v>
      </c>
      <c r="M134" s="10">
        <v>-0.34824475599799998</v>
      </c>
      <c r="N134" s="10">
        <v>0.87942900075501029</v>
      </c>
      <c r="O134" s="10">
        <v>23.94305503159001</v>
      </c>
      <c r="P134" s="10">
        <v>-6.9465192452994984E-2</v>
      </c>
      <c r="Q134" s="10">
        <v>-1.054162187999994E-3</v>
      </c>
      <c r="R134" s="10">
        <v>1.5660162468999983E-2</v>
      </c>
      <c r="S134" s="10">
        <v>-3.5621606815260014</v>
      </c>
      <c r="T134" s="10">
        <v>0.83329577901600516</v>
      </c>
      <c r="U134" s="10">
        <v>7.3234461761000569E-2</v>
      </c>
      <c r="V134" s="10">
        <v>0.76680500527000106</v>
      </c>
      <c r="W134" s="10">
        <v>1.4673949759998806E-2</v>
      </c>
      <c r="X134" s="10">
        <v>-0.40203169998000732</v>
      </c>
      <c r="Y134" s="10">
        <v>-1.6238149449999996E-3</v>
      </c>
      <c r="Z134" s="10">
        <v>-0.15017785474399936</v>
      </c>
      <c r="AA134" s="10">
        <v>0.3118626443240009</v>
      </c>
      <c r="AB134" s="10">
        <v>-0.1584451298529963</v>
      </c>
      <c r="AC134" s="10">
        <v>-6.6268939984999164E-2</v>
      </c>
      <c r="AD134" s="10">
        <v>0.15968442822398998</v>
      </c>
      <c r="AE134" s="10">
        <v>0.38504318967400231</v>
      </c>
      <c r="AF134" s="10">
        <v>-6.1773621705000892E-2</v>
      </c>
      <c r="AG134" s="10">
        <v>-1.4593610409999944E-3</v>
      </c>
      <c r="AH134" s="10">
        <v>-1.7270106684001085E-2</v>
      </c>
      <c r="AI134" s="10">
        <v>9.1718696805000333E-2</v>
      </c>
      <c r="AJ134" s="10">
        <v>-1.9975137844998159E-2</v>
      </c>
      <c r="AK134" s="10">
        <v>1.8718912947000232E-2</v>
      </c>
      <c r="AL134" s="10">
        <v>0.33603489109900231</v>
      </c>
    </row>
    <row r="135" spans="1:38" x14ac:dyDescent="0.25">
      <c r="A135" s="135"/>
      <c r="G135" s="16"/>
      <c r="H135" s="9" t="s">
        <v>20</v>
      </c>
      <c r="I135" s="10">
        <v>-0.69164011400490466</v>
      </c>
      <c r="J135" s="10">
        <v>3.5017222805390613E-6</v>
      </c>
      <c r="K135" s="10">
        <v>-7.7777806947256641E-7</v>
      </c>
      <c r="L135" s="10">
        <v>-2.1488474987702894E-6</v>
      </c>
      <c r="M135" s="10">
        <v>-2.7051514148041118</v>
      </c>
      <c r="N135" s="10">
        <v>-21.915674590244461</v>
      </c>
      <c r="O135" s="10">
        <v>4.6228076675241482E-7</v>
      </c>
      <c r="P135" s="10">
        <v>6.0942298316577723</v>
      </c>
      <c r="Q135" s="10">
        <v>9.0430374703996333E-5</v>
      </c>
      <c r="R135" s="10">
        <v>-1.7695058756549922E-7</v>
      </c>
      <c r="S135" s="10">
        <v>-2.9706225602294831E-8</v>
      </c>
      <c r="T135" s="10">
        <v>-2.4454596614870508E-7</v>
      </c>
      <c r="U135" s="10">
        <v>2.9011890584740296E-5</v>
      </c>
      <c r="V135" s="10">
        <v>2.3232010987368111E-7</v>
      </c>
      <c r="W135" s="10">
        <v>1.3094405629614092E-6</v>
      </c>
      <c r="X135" s="10">
        <v>-1.2708057478016966E-7</v>
      </c>
      <c r="Y135" s="10">
        <v>-1.8362385619697715E-7</v>
      </c>
      <c r="Z135" s="10">
        <v>-1.1937319284968662E-7</v>
      </c>
      <c r="AA135" s="10">
        <v>-8.4629482632986568E-8</v>
      </c>
      <c r="AB135" s="10">
        <v>-6.6702060943910967E-8</v>
      </c>
      <c r="AC135" s="10">
        <v>1.5502852594986431E-7</v>
      </c>
      <c r="AD135" s="10">
        <v>8.9637456756534872E-8</v>
      </c>
      <c r="AE135" s="10">
        <v>1.7462264781216757E-7</v>
      </c>
      <c r="AF135" s="10">
        <v>1.5293081493639415E-7</v>
      </c>
      <c r="AG135" s="10">
        <v>-5.6804944372887172E-6</v>
      </c>
      <c r="AH135" s="10">
        <v>-5.0487543179585939E-8</v>
      </c>
      <c r="AI135" s="10">
        <v>-4.9311701015229685E-8</v>
      </c>
      <c r="AJ135" s="10">
        <v>-3.0242684700488929E-8</v>
      </c>
      <c r="AK135" s="10">
        <v>-6.0200007000827648E-6</v>
      </c>
      <c r="AL135" s="10">
        <v>-3.6513854512494616E-8</v>
      </c>
    </row>
    <row r="136" spans="1:38" x14ac:dyDescent="0.25">
      <c r="A136" s="135"/>
      <c r="G136" s="17"/>
      <c r="H136" s="9" t="s">
        <v>21</v>
      </c>
      <c r="I136" s="10">
        <v>2.2174032800004184E-4</v>
      </c>
      <c r="J136" s="10">
        <v>3.9086635930000169E-3</v>
      </c>
      <c r="K136" s="10">
        <v>1.7433339932999947E-2</v>
      </c>
      <c r="L136" s="10">
        <v>1.0894354151000041E-2</v>
      </c>
      <c r="M136" s="10">
        <v>1.3940135999000125E-2</v>
      </c>
      <c r="N136" s="10">
        <v>-5.4924696470000089E-2</v>
      </c>
      <c r="O136" s="10">
        <v>-0.65882744772999979</v>
      </c>
      <c r="P136" s="10">
        <v>-1.0521185207999999</v>
      </c>
      <c r="Q136" s="10">
        <v>-0.87984149505999998</v>
      </c>
      <c r="R136" s="10">
        <v>-0.66155962270000013</v>
      </c>
      <c r="S136" s="10">
        <v>-0.44185674780000006</v>
      </c>
      <c r="T136" s="10">
        <v>-0.58943777640000006</v>
      </c>
      <c r="U136" s="10">
        <v>-0.46852741410000009</v>
      </c>
      <c r="V136" s="10">
        <v>-0.32203165536000011</v>
      </c>
      <c r="W136" s="10">
        <v>-0.48661726870000005</v>
      </c>
      <c r="X136" s="10">
        <v>-0.2910175463000001</v>
      </c>
      <c r="Y136" s="10">
        <v>-0.34323915610000011</v>
      </c>
      <c r="Z136" s="10">
        <v>-0.20796539480000004</v>
      </c>
      <c r="AA136" s="10">
        <v>-0.11867179430000002</v>
      </c>
      <c r="AB136" s="10">
        <v>-0.28651390759999995</v>
      </c>
      <c r="AC136" s="10">
        <v>-0.30790565294999994</v>
      </c>
      <c r="AD136" s="10">
        <v>-0.1333618667</v>
      </c>
      <c r="AE136" s="10">
        <v>-0.16472454330000003</v>
      </c>
      <c r="AF136" s="10">
        <v>-0.17808457259999999</v>
      </c>
      <c r="AG136" s="10">
        <v>-0.12720810370000002</v>
      </c>
      <c r="AH136" s="10">
        <v>-3.6741446299999952E-2</v>
      </c>
      <c r="AI136" s="10">
        <v>-1.4014232799999998E-2</v>
      </c>
      <c r="AJ136" s="10">
        <v>-9.0075098799999948E-2</v>
      </c>
      <c r="AK136" s="10">
        <v>-0.13007518950000008</v>
      </c>
      <c r="AL136" s="10">
        <v>4.9928887300000099E-2</v>
      </c>
    </row>
    <row r="137" spans="1:38" x14ac:dyDescent="0.25">
      <c r="A137" s="135"/>
      <c r="G137" s="135"/>
      <c r="H137" s="135" t="s">
        <v>22</v>
      </c>
      <c r="I137" s="18">
        <f t="shared" ref="I137:AL137" si="122">+SUM(I129:I136)</f>
        <v>-9.8521609417803857E-2</v>
      </c>
      <c r="J137" s="18">
        <f t="shared" si="122"/>
        <v>4.1776754876018218</v>
      </c>
      <c r="K137" s="18">
        <f t="shared" si="122"/>
        <v>4.5050075097095394</v>
      </c>
      <c r="L137" s="18">
        <f t="shared" si="122"/>
        <v>7.6848615353486043</v>
      </c>
      <c r="M137" s="18">
        <f t="shared" si="122"/>
        <v>5.7356353820906651</v>
      </c>
      <c r="N137" s="18">
        <f t="shared" si="122"/>
        <v>-28.564383279799941</v>
      </c>
      <c r="O137" s="18">
        <f t="shared" si="122"/>
        <v>125.59360410155058</v>
      </c>
      <c r="P137" s="18">
        <f t="shared" si="122"/>
        <v>52.93296734308074</v>
      </c>
      <c r="Q137" s="18">
        <f t="shared" si="122"/>
        <v>146.25915885143536</v>
      </c>
      <c r="R137" s="18">
        <f t="shared" si="122"/>
        <v>109.00495418181291</v>
      </c>
      <c r="S137" s="18">
        <f t="shared" si="122"/>
        <v>160.00626925043687</v>
      </c>
      <c r="T137" s="18">
        <f t="shared" si="122"/>
        <v>110.0391341386831</v>
      </c>
      <c r="U137" s="18">
        <f t="shared" si="122"/>
        <v>147.0440152084546</v>
      </c>
      <c r="V137" s="18">
        <f t="shared" si="122"/>
        <v>177.83483292852162</v>
      </c>
      <c r="W137" s="18">
        <f t="shared" si="122"/>
        <v>82.571440720069134</v>
      </c>
      <c r="X137" s="18">
        <f t="shared" si="122"/>
        <v>154.47493473213984</v>
      </c>
      <c r="Y137" s="18">
        <f t="shared" si="122"/>
        <v>127.83768070966235</v>
      </c>
      <c r="Z137" s="18">
        <f t="shared" si="122"/>
        <v>130.92415664810699</v>
      </c>
      <c r="AA137" s="18">
        <f t="shared" si="122"/>
        <v>148.00607180085487</v>
      </c>
      <c r="AB137" s="18">
        <f t="shared" si="122"/>
        <v>84.750576458606915</v>
      </c>
      <c r="AC137" s="18">
        <f t="shared" si="122"/>
        <v>67.1138097075996</v>
      </c>
      <c r="AD137" s="18">
        <f t="shared" si="122"/>
        <v>118.68785935111045</v>
      </c>
      <c r="AE137" s="18">
        <f t="shared" si="122"/>
        <v>104.99916845211808</v>
      </c>
      <c r="AF137" s="18">
        <f t="shared" si="122"/>
        <v>119.50653577283146</v>
      </c>
      <c r="AG137" s="18">
        <f t="shared" si="122"/>
        <v>96.453048690107551</v>
      </c>
      <c r="AH137" s="18">
        <f t="shared" si="122"/>
        <v>75.36594762885133</v>
      </c>
      <c r="AI137" s="18">
        <f t="shared" si="122"/>
        <v>89.022761894834971</v>
      </c>
      <c r="AJ137" s="18">
        <f t="shared" si="122"/>
        <v>57.467568126634681</v>
      </c>
      <c r="AK137" s="18">
        <f t="shared" si="122"/>
        <v>53.421760255797778</v>
      </c>
      <c r="AL137" s="18">
        <f t="shared" si="122"/>
        <v>83.709925381974188</v>
      </c>
    </row>
    <row r="138" spans="1:38" x14ac:dyDescent="0.25">
      <c r="A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</row>
    <row r="139" spans="1:38" x14ac:dyDescent="0.25">
      <c r="A139" s="135"/>
      <c r="G139" s="135"/>
      <c r="H139" s="135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</row>
    <row r="140" spans="1:38" x14ac:dyDescent="0.25">
      <c r="A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</row>
    <row r="141" spans="1:38" x14ac:dyDescent="0.25">
      <c r="A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</row>
    <row r="142" spans="1:38" x14ac:dyDescent="0.25">
      <c r="A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</row>
    <row r="143" spans="1:38" x14ac:dyDescent="0.25">
      <c r="A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</row>
    <row r="144" spans="1:38" ht="15.75" thickBot="1" x14ac:dyDescent="0.3">
      <c r="A144" s="139"/>
      <c r="B144" s="139"/>
      <c r="C144" s="139"/>
      <c r="D144" s="139"/>
      <c r="E144" s="139"/>
      <c r="F144" s="139"/>
      <c r="G144" s="139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/>
      <c r="AH144" s="139"/>
      <c r="AI144" s="139"/>
      <c r="AJ144" s="139"/>
      <c r="AK144" s="139"/>
      <c r="AL144" s="139"/>
    </row>
    <row r="145" spans="1:38" x14ac:dyDescent="0.25">
      <c r="A145" s="134" t="str">
        <f>+A86</f>
        <v>Option 2:  750 MW in 2026</v>
      </c>
      <c r="B145" s="134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  <c r="AB145" s="135"/>
      <c r="AC145" s="135"/>
      <c r="AD145" s="135"/>
      <c r="AE145" s="135"/>
      <c r="AF145" s="135"/>
      <c r="AG145" s="135"/>
      <c r="AH145" s="135"/>
      <c r="AI145" s="135"/>
      <c r="AJ145" s="135"/>
      <c r="AK145" s="135"/>
      <c r="AL145" s="135"/>
    </row>
    <row r="146" spans="1:38" x14ac:dyDescent="0.25">
      <c r="A146" s="134" t="s">
        <v>15</v>
      </c>
      <c r="B146" s="134" t="str">
        <f>+Overview!D10</f>
        <v>4. Accelerated transition to low emissions future</v>
      </c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/>
      <c r="AB146" s="135"/>
      <c r="AC146" s="135"/>
      <c r="AD146" s="135"/>
      <c r="AE146" s="135"/>
      <c r="AF146" s="135"/>
      <c r="AG146" s="135"/>
      <c r="AH146" s="135"/>
      <c r="AI146" s="135"/>
      <c r="AJ146" s="135"/>
      <c r="AK146" s="135"/>
      <c r="AL146" s="135"/>
    </row>
    <row r="147" spans="1:38" x14ac:dyDescent="0.25">
      <c r="A147" s="136" t="s">
        <v>145</v>
      </c>
      <c r="B147" s="137" t="s">
        <v>169</v>
      </c>
      <c r="C147" s="137" t="s">
        <v>142</v>
      </c>
      <c r="D147" s="138" t="s">
        <v>147</v>
      </c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135"/>
      <c r="AC147" s="135"/>
      <c r="AD147" s="135"/>
      <c r="AE147" s="135"/>
      <c r="AF147" s="135"/>
      <c r="AG147" s="135"/>
      <c r="AH147" s="135"/>
      <c r="AI147" s="135"/>
      <c r="AJ147" s="135"/>
      <c r="AK147" s="135"/>
      <c r="AL147" s="135"/>
    </row>
    <row r="148" spans="1:38" x14ac:dyDescent="0.25">
      <c r="A148" s="135"/>
      <c r="G148" s="135" t="s">
        <v>128</v>
      </c>
      <c r="H148" s="135"/>
      <c r="I148" s="142" t="s">
        <v>23</v>
      </c>
      <c r="J148" s="142" t="s">
        <v>24</v>
      </c>
      <c r="K148" s="142" t="s">
        <v>25</v>
      </c>
      <c r="L148" s="142" t="s">
        <v>26</v>
      </c>
      <c r="M148" s="142" t="s">
        <v>27</v>
      </c>
      <c r="N148" s="142" t="s">
        <v>28</v>
      </c>
      <c r="O148" s="142" t="s">
        <v>29</v>
      </c>
      <c r="P148" s="142" t="s">
        <v>30</v>
      </c>
      <c r="Q148" s="142" t="s">
        <v>31</v>
      </c>
      <c r="R148" s="142" t="s">
        <v>32</v>
      </c>
      <c r="S148" s="142" t="s">
        <v>33</v>
      </c>
      <c r="T148" s="142" t="s">
        <v>34</v>
      </c>
      <c r="U148" s="142" t="s">
        <v>35</v>
      </c>
      <c r="V148" s="142" t="s">
        <v>36</v>
      </c>
      <c r="W148" s="142" t="s">
        <v>37</v>
      </c>
      <c r="X148" s="142" t="s">
        <v>38</v>
      </c>
      <c r="Y148" s="142" t="s">
        <v>39</v>
      </c>
      <c r="Z148" s="142" t="s">
        <v>40</v>
      </c>
      <c r="AA148" s="142" t="s">
        <v>41</v>
      </c>
      <c r="AB148" s="142" t="s">
        <v>42</v>
      </c>
      <c r="AC148" s="142" t="s">
        <v>43</v>
      </c>
      <c r="AD148" s="142" t="s">
        <v>44</v>
      </c>
      <c r="AE148" s="142" t="s">
        <v>45</v>
      </c>
      <c r="AF148" s="142" t="s">
        <v>46</v>
      </c>
      <c r="AG148" s="142" t="s">
        <v>47</v>
      </c>
      <c r="AH148" s="142" t="s">
        <v>48</v>
      </c>
      <c r="AI148" s="142" t="s">
        <v>49</v>
      </c>
      <c r="AJ148" s="142" t="s">
        <v>50</v>
      </c>
      <c r="AK148" s="142" t="s">
        <v>51</v>
      </c>
      <c r="AL148" s="142" t="s">
        <v>52</v>
      </c>
    </row>
    <row r="149" spans="1:38" x14ac:dyDescent="0.25">
      <c r="A149" s="135"/>
      <c r="G149" s="8"/>
      <c r="H149" s="9" t="s">
        <v>16</v>
      </c>
      <c r="I149" s="141">
        <v>-2.7464331743184118</v>
      </c>
      <c r="J149" s="141">
        <v>-8.7078675128270291</v>
      </c>
      <c r="K149" s="141">
        <v>2.8536249975387591</v>
      </c>
      <c r="L149" s="141">
        <v>9.432207282835634</v>
      </c>
      <c r="M149" s="141">
        <v>15.539625201131344</v>
      </c>
      <c r="N149" s="141">
        <v>-13.647241094753099</v>
      </c>
      <c r="O149" s="141">
        <v>54.635846296465388</v>
      </c>
      <c r="P149" s="141">
        <v>96.606513623339197</v>
      </c>
      <c r="Q149" s="141">
        <v>101.91114643771539</v>
      </c>
      <c r="R149" s="141">
        <v>27.899653417521222</v>
      </c>
      <c r="S149" s="141">
        <v>43.021429283559428</v>
      </c>
      <c r="T149" s="141">
        <v>25.95763341622478</v>
      </c>
      <c r="U149" s="141">
        <v>40.141659774390064</v>
      </c>
      <c r="V149" s="141">
        <v>73.523369822540644</v>
      </c>
      <c r="W149" s="141">
        <v>27.856733838284981</v>
      </c>
      <c r="X149" s="141">
        <v>49.420225770655634</v>
      </c>
      <c r="Y149" s="141">
        <v>27.500329564541971</v>
      </c>
      <c r="Z149" s="141">
        <v>31.060767574955207</v>
      </c>
      <c r="AA149" s="141">
        <v>32.606994165286778</v>
      </c>
      <c r="AB149" s="141">
        <v>-1.7486084265151476</v>
      </c>
      <c r="AC149" s="141">
        <v>-2.8462103736392237</v>
      </c>
      <c r="AD149" s="141">
        <v>-0.58195106454422785</v>
      </c>
      <c r="AE149" s="141">
        <v>-3.9289374941454298</v>
      </c>
      <c r="AF149" s="141">
        <v>35.944357402504465</v>
      </c>
      <c r="AG149" s="141">
        <v>22.741595657314519</v>
      </c>
      <c r="AH149" s="141">
        <v>20.124132563164039</v>
      </c>
      <c r="AI149" s="141">
        <v>89.941612978744615</v>
      </c>
      <c r="AJ149" s="141">
        <v>83.017862104265532</v>
      </c>
      <c r="AK149" s="141">
        <v>83.720644579796044</v>
      </c>
      <c r="AL149" s="141">
        <v>118.90749484747312</v>
      </c>
    </row>
    <row r="150" spans="1:38" x14ac:dyDescent="0.25">
      <c r="A150" s="135"/>
      <c r="G150" s="11"/>
      <c r="H150" s="9" t="s">
        <v>125</v>
      </c>
      <c r="I150" s="10">
        <v>-1.5433044729299894</v>
      </c>
      <c r="J150" s="10">
        <v>-2.9922189566203947</v>
      </c>
      <c r="K150" s="10">
        <v>-0.63970688366960005</v>
      </c>
      <c r="L150" s="10">
        <v>2.7778613159390702</v>
      </c>
      <c r="M150" s="10">
        <v>9.6408054907513616</v>
      </c>
      <c r="N150" s="10">
        <v>11.224173430807696</v>
      </c>
      <c r="O150" s="10">
        <v>29.166420762771523</v>
      </c>
      <c r="P150" s="10">
        <v>42.978073823877935</v>
      </c>
      <c r="Q150" s="10">
        <v>55.042931363380632</v>
      </c>
      <c r="R150" s="10">
        <v>15.920506049340077</v>
      </c>
      <c r="S150" s="10">
        <v>20.075412222622674</v>
      </c>
      <c r="T150" s="10">
        <v>3.111916180895264</v>
      </c>
      <c r="U150" s="10">
        <v>7.6272983777168974</v>
      </c>
      <c r="V150" s="10">
        <v>18.839256083447026</v>
      </c>
      <c r="W150" s="10">
        <v>8.860108884390911</v>
      </c>
      <c r="X150" s="10">
        <v>11.500112057940441</v>
      </c>
      <c r="Y150" s="10">
        <v>8.8225594035083077</v>
      </c>
      <c r="Z150" s="10">
        <v>8.6741901819694931</v>
      </c>
      <c r="AA150" s="10">
        <v>6.543393089892561</v>
      </c>
      <c r="AB150" s="10">
        <v>-28.078487257327083</v>
      </c>
      <c r="AC150" s="10">
        <v>-36.618263477502069</v>
      </c>
      <c r="AD150" s="10">
        <v>-33.572186208125117</v>
      </c>
      <c r="AE150" s="10">
        <v>-31.135095292859887</v>
      </c>
      <c r="AF150" s="10">
        <v>-15.684113855277587</v>
      </c>
      <c r="AG150" s="10">
        <v>-18.766100010333048</v>
      </c>
      <c r="AH150" s="10">
        <v>-18.358501328731904</v>
      </c>
      <c r="AI150" s="10">
        <v>-0.36487984070924995</v>
      </c>
      <c r="AJ150" s="10">
        <v>-3.1874987729339637</v>
      </c>
      <c r="AK150" s="10">
        <v>-0.62391227082514433</v>
      </c>
      <c r="AL150" s="10">
        <v>6.225334079195818</v>
      </c>
    </row>
    <row r="151" spans="1:38" x14ac:dyDescent="0.25">
      <c r="A151" s="135"/>
      <c r="G151" s="12"/>
      <c r="H151" s="9" t="s">
        <v>17</v>
      </c>
      <c r="I151" s="10">
        <v>3.0961061724819956</v>
      </c>
      <c r="J151" s="10">
        <v>5.9178235239796777</v>
      </c>
      <c r="K151" s="10">
        <v>0.15272574136952244</v>
      </c>
      <c r="L151" s="10">
        <v>1.3386325733608828</v>
      </c>
      <c r="M151" s="10">
        <v>-7.7895888665680104</v>
      </c>
      <c r="N151" s="10">
        <v>-10.734718974320003</v>
      </c>
      <c r="O151" s="10">
        <v>9.4546598176898442</v>
      </c>
      <c r="P151" s="10">
        <v>-7.3053147503601394</v>
      </c>
      <c r="Q151" s="10">
        <v>-5.801603391149456</v>
      </c>
      <c r="R151" s="10">
        <v>43.297783697710429</v>
      </c>
      <c r="S151" s="10">
        <v>22.327804017059407</v>
      </c>
      <c r="T151" s="10">
        <v>41.335567115489994</v>
      </c>
      <c r="U151" s="10">
        <v>39.806625833649377</v>
      </c>
      <c r="V151" s="10">
        <v>38.676172350980778</v>
      </c>
      <c r="W151" s="10">
        <v>25.911286611439891</v>
      </c>
      <c r="X151" s="10">
        <v>91.642787731559565</v>
      </c>
      <c r="Y151" s="10">
        <v>74.043942382588966</v>
      </c>
      <c r="Z151" s="10">
        <v>95.06403437458016</v>
      </c>
      <c r="AA151" s="10">
        <v>104.55298165485965</v>
      </c>
      <c r="AB151" s="10">
        <v>196.93628948255991</v>
      </c>
      <c r="AC151" s="10">
        <v>250.70223380221</v>
      </c>
      <c r="AD151" s="10">
        <v>235.7529450863658</v>
      </c>
      <c r="AE151" s="10">
        <v>188.73570157494964</v>
      </c>
      <c r="AF151" s="10">
        <v>168.37697216827996</v>
      </c>
      <c r="AG151" s="10">
        <v>170.3840359829303</v>
      </c>
      <c r="AH151" s="10">
        <v>157.89929484235017</v>
      </c>
      <c r="AI151" s="10">
        <v>69.533137754219979</v>
      </c>
      <c r="AJ151" s="10">
        <v>66.889061434910445</v>
      </c>
      <c r="AK151" s="10">
        <v>13.47252556233002</v>
      </c>
      <c r="AL151" s="10">
        <v>15.925501961690088</v>
      </c>
    </row>
    <row r="152" spans="1:38" x14ac:dyDescent="0.25">
      <c r="A152" s="135"/>
      <c r="G152" s="13"/>
      <c r="H152" s="9" t="s">
        <v>126</v>
      </c>
      <c r="I152" s="10">
        <v>0.56620660601629424</v>
      </c>
      <c r="J152" s="10">
        <v>1.2867813393448841</v>
      </c>
      <c r="K152" s="10">
        <v>-0.18562149994590982</v>
      </c>
      <c r="L152" s="10">
        <v>-0.71783279790588495</v>
      </c>
      <c r="M152" s="10">
        <v>-1.0904800145677882</v>
      </c>
      <c r="N152" s="10">
        <v>3.83574064170989</v>
      </c>
      <c r="O152" s="10">
        <v>2.9763937035481831</v>
      </c>
      <c r="P152" s="10">
        <v>4.6904949745619433</v>
      </c>
      <c r="Q152" s="10">
        <v>0.22769716151208286</v>
      </c>
      <c r="R152" s="10">
        <v>5.7894739077689792</v>
      </c>
      <c r="S152" s="10">
        <v>1.7502774737500886</v>
      </c>
      <c r="T152" s="10">
        <v>6.8239326201820631</v>
      </c>
      <c r="U152" s="10">
        <v>5.3174014139085557</v>
      </c>
      <c r="V152" s="10">
        <v>2.5295295897678898</v>
      </c>
      <c r="W152" s="10">
        <v>4.3035940420607517</v>
      </c>
      <c r="X152" s="10">
        <v>1.2547540878314862</v>
      </c>
      <c r="Y152" s="10">
        <v>3.720329201175673</v>
      </c>
      <c r="Z152" s="10">
        <v>2.2707277983759013</v>
      </c>
      <c r="AA152" s="10">
        <v>-1.2908795122678498</v>
      </c>
      <c r="AB152" s="10">
        <v>10.378657750432239</v>
      </c>
      <c r="AC152" s="10">
        <v>9.6619517339784124</v>
      </c>
      <c r="AD152" s="10">
        <v>8.6784896346269988</v>
      </c>
      <c r="AE152" s="10">
        <v>8.8880462157903821</v>
      </c>
      <c r="AF152" s="10">
        <v>3.5880393262379471</v>
      </c>
      <c r="AG152" s="10">
        <v>5.2892101563089113</v>
      </c>
      <c r="AH152" s="10">
        <v>5.4077831427021579</v>
      </c>
      <c r="AI152" s="10">
        <v>-0.70025364961998093</v>
      </c>
      <c r="AJ152" s="10">
        <v>0.10867679289299303</v>
      </c>
      <c r="AK152" s="10">
        <v>-4.7025686020441242</v>
      </c>
      <c r="AL152" s="10">
        <v>-4.0682420911479369</v>
      </c>
    </row>
    <row r="153" spans="1:38" x14ac:dyDescent="0.25">
      <c r="A153" s="135"/>
      <c r="G153" s="14"/>
      <c r="H153" s="9" t="s">
        <v>18</v>
      </c>
      <c r="I153" s="10">
        <v>-1.268150245607226E-3</v>
      </c>
      <c r="J153" s="10">
        <v>-1.5681342552702267E-3</v>
      </c>
      <c r="K153" s="10">
        <v>2.4306176757789539</v>
      </c>
      <c r="L153" s="10">
        <v>2.8223652944050039</v>
      </c>
      <c r="M153" s="10">
        <v>2.7235201957226529</v>
      </c>
      <c r="N153" s="10">
        <v>2.8910778206902066</v>
      </c>
      <c r="O153" s="10">
        <v>7.0084936158178337</v>
      </c>
      <c r="P153" s="10">
        <v>15.821453623690616</v>
      </c>
      <c r="Q153" s="10">
        <v>29.081514990059247</v>
      </c>
      <c r="R153" s="10">
        <v>18.577180222802838</v>
      </c>
      <c r="S153" s="10">
        <v>21.675041303155609</v>
      </c>
      <c r="T153" s="10">
        <v>23.628787026266167</v>
      </c>
      <c r="U153" s="10">
        <v>30.292818117920262</v>
      </c>
      <c r="V153" s="10">
        <v>23.680806617196453</v>
      </c>
      <c r="W153" s="10">
        <v>20.230895806941106</v>
      </c>
      <c r="X153" s="10">
        <v>32.888551385001165</v>
      </c>
      <c r="Y153" s="10">
        <v>34.765913523480492</v>
      </c>
      <c r="Z153" s="10">
        <v>27.99611519696208</v>
      </c>
      <c r="AA153" s="10">
        <v>28.492155133255721</v>
      </c>
      <c r="AB153" s="10">
        <v>13.173098369864761</v>
      </c>
      <c r="AC153" s="10">
        <v>7.0709611964352916</v>
      </c>
      <c r="AD153" s="10">
        <v>6.6770120441645417</v>
      </c>
      <c r="AE153" s="10">
        <v>6.3050137642612185</v>
      </c>
      <c r="AF153" s="10">
        <v>17.761783949638698</v>
      </c>
      <c r="AG153" s="10">
        <v>11.304196923918539</v>
      </c>
      <c r="AH153" s="10">
        <v>9.2271021280914738</v>
      </c>
      <c r="AI153" s="10">
        <v>15.159812802973136</v>
      </c>
      <c r="AJ153" s="10">
        <v>14.685119923252842</v>
      </c>
      <c r="AK153" s="10">
        <v>14.04740659377876</v>
      </c>
      <c r="AL153" s="10">
        <v>23.755469432707685</v>
      </c>
    </row>
    <row r="154" spans="1:38" x14ac:dyDescent="0.25">
      <c r="A154" s="135"/>
      <c r="G154" s="15"/>
      <c r="H154" s="9" t="s">
        <v>19</v>
      </c>
      <c r="I154" s="10">
        <v>-5.5087988699999996E-3</v>
      </c>
      <c r="J154" s="10">
        <v>-5.4929441900000006E-3</v>
      </c>
      <c r="K154" s="10">
        <v>-14.529445949199982</v>
      </c>
      <c r="L154" s="10">
        <v>-4.5045090371999947</v>
      </c>
      <c r="M154" s="10">
        <v>-1.2935104653500005</v>
      </c>
      <c r="N154" s="10">
        <v>1.7768576242299936</v>
      </c>
      <c r="O154" s="10">
        <v>2.6154237109999947</v>
      </c>
      <c r="P154" s="10">
        <v>-0.20719818642000032</v>
      </c>
      <c r="Q154" s="10">
        <v>0.56008397901000007</v>
      </c>
      <c r="R154" s="10">
        <v>0.83922763434999992</v>
      </c>
      <c r="S154" s="10">
        <v>-4.9860056590000479E-2</v>
      </c>
      <c r="T154" s="10">
        <v>-4.187173028940002</v>
      </c>
      <c r="U154" s="10">
        <v>-3.5476783700000014E-3</v>
      </c>
      <c r="V154" s="10">
        <v>-0.85314668241000113</v>
      </c>
      <c r="W154" s="10">
        <v>1.6407639949699995</v>
      </c>
      <c r="X154" s="10">
        <v>-3.012727179439997</v>
      </c>
      <c r="Y154" s="10">
        <v>0.65378513099000068</v>
      </c>
      <c r="Z154" s="10">
        <v>-1.0236653359500032</v>
      </c>
      <c r="AA154" s="10">
        <v>0.11888917152999667</v>
      </c>
      <c r="AB154" s="10">
        <v>-3.3974334779987458E-2</v>
      </c>
      <c r="AC154" s="10">
        <v>-9.6756497550001264E-2</v>
      </c>
      <c r="AD154" s="10">
        <v>0.94682812291001284</v>
      </c>
      <c r="AE154" s="10">
        <v>-0.32750783456999955</v>
      </c>
      <c r="AF154" s="10">
        <v>-4.3355298656500043</v>
      </c>
      <c r="AG154" s="10">
        <v>-0.11321639732000005</v>
      </c>
      <c r="AH154" s="10">
        <v>2.3987670429400003</v>
      </c>
      <c r="AI154" s="10">
        <v>6.8570553623400006</v>
      </c>
      <c r="AJ154" s="10">
        <v>13.733605939990014</v>
      </c>
      <c r="AK154" s="10">
        <v>116.27491370641999</v>
      </c>
      <c r="AL154" s="10">
        <v>102.70429708818989</v>
      </c>
    </row>
    <row r="155" spans="1:38" x14ac:dyDescent="0.25">
      <c r="A155" s="135"/>
      <c r="G155" s="16"/>
      <c r="H155" s="9" t="s">
        <v>20</v>
      </c>
      <c r="I155" s="10">
        <v>1.1050844827946946</v>
      </c>
      <c r="J155" s="10">
        <v>-9.0985822056620106E-5</v>
      </c>
      <c r="K155" s="10">
        <v>-2.6302375477069093E-6</v>
      </c>
      <c r="L155" s="10">
        <v>-1.0328160567001632</v>
      </c>
      <c r="M155" s="10">
        <v>-2.6735909939342655</v>
      </c>
      <c r="N155" s="10">
        <v>-12.279217128011506</v>
      </c>
      <c r="O155" s="10">
        <v>-10.38970113360687</v>
      </c>
      <c r="P155" s="10">
        <v>2.1552732604337024</v>
      </c>
      <c r="Q155" s="10">
        <v>6.0570687431231889</v>
      </c>
      <c r="R155" s="10">
        <v>4.885341722071324</v>
      </c>
      <c r="S155" s="10">
        <v>-4.0334839197141648E-2</v>
      </c>
      <c r="T155" s="10">
        <v>-7.9030801775556367E-3</v>
      </c>
      <c r="U155" s="10">
        <v>-0.75553188694771833</v>
      </c>
      <c r="V155" s="10">
        <v>-6.2021840944156058E-6</v>
      </c>
      <c r="W155" s="10">
        <v>-0.53921913732442173</v>
      </c>
      <c r="X155" s="10">
        <v>-4.1526053684465522E-6</v>
      </c>
      <c r="Y155" s="10">
        <v>-2.1967649813146933E-6</v>
      </c>
      <c r="Z155" s="10">
        <v>-2.1469697076118973E-6</v>
      </c>
      <c r="AA155" s="10">
        <v>-8.384147576522276E-7</v>
      </c>
      <c r="AB155" s="10">
        <v>9.0482260564988124</v>
      </c>
      <c r="AC155" s="10">
        <v>0.17932113829844099</v>
      </c>
      <c r="AD155" s="10">
        <v>-0.34678991049534513</v>
      </c>
      <c r="AE155" s="10">
        <v>-5.0464938107551668E-7</v>
      </c>
      <c r="AF155" s="10">
        <v>-1.7954521484567429</v>
      </c>
      <c r="AG155" s="10">
        <v>0.12059148419853516</v>
      </c>
      <c r="AH155" s="10">
        <v>0.11638921986203377</v>
      </c>
      <c r="AI155" s="10">
        <v>3.1163931431210128</v>
      </c>
      <c r="AJ155" s="10">
        <v>2.0559110809095928</v>
      </c>
      <c r="AK155" s="10">
        <v>-4.7528223322370282</v>
      </c>
      <c r="AL155" s="10">
        <v>-3.7990671041042141E-4</v>
      </c>
    </row>
    <row r="156" spans="1:38" x14ac:dyDescent="0.25">
      <c r="A156" s="135"/>
      <c r="G156" s="17"/>
      <c r="H156" s="9" t="s">
        <v>21</v>
      </c>
      <c r="I156" s="10">
        <v>-5.980724242400004E-2</v>
      </c>
      <c r="J156" s="10">
        <v>-3.7353750665000018E-2</v>
      </c>
      <c r="K156" s="10">
        <v>1.0154972640000037E-2</v>
      </c>
      <c r="L156" s="10">
        <v>6.9905042060000033E-2</v>
      </c>
      <c r="M156" s="10">
        <v>3.6090677110000025E-2</v>
      </c>
      <c r="N156" s="10">
        <v>-6.721829678000002E-2</v>
      </c>
      <c r="O156" s="10">
        <v>-0.91472410295999995</v>
      </c>
      <c r="P156" s="10">
        <v>-0.80236750000000023</v>
      </c>
      <c r="Q156" s="10">
        <v>-0.67673262599999995</v>
      </c>
      <c r="R156" s="10">
        <v>-0.67011918399999992</v>
      </c>
      <c r="S156" s="10">
        <v>-0.48772048999999995</v>
      </c>
      <c r="T156" s="10">
        <v>-0.64142818099999999</v>
      </c>
      <c r="U156" s="10">
        <v>-0.67118383599999976</v>
      </c>
      <c r="V156" s="10">
        <v>-0.38189923949999999</v>
      </c>
      <c r="W156" s="10">
        <v>-0.55234825600000004</v>
      </c>
      <c r="X156" s="10">
        <v>-0.239727784</v>
      </c>
      <c r="Y156" s="10">
        <v>-0.20969607200000001</v>
      </c>
      <c r="Z156" s="10">
        <v>-8.6910209999999988E-2</v>
      </c>
      <c r="AA156" s="10">
        <v>-1.8131855000000141E-2</v>
      </c>
      <c r="AB156" s="10">
        <v>-0.12448606699999987</v>
      </c>
      <c r="AC156" s="10">
        <v>-0.12939347000000001</v>
      </c>
      <c r="AD156" s="10">
        <v>8.9774604000000008E-2</v>
      </c>
      <c r="AE156" s="10">
        <v>-4.6519205000000008E-2</v>
      </c>
      <c r="AF156" s="10">
        <v>-5.0996860999999949E-2</v>
      </c>
      <c r="AG156" s="10">
        <v>-5.7644629000000003E-2</v>
      </c>
      <c r="AH156" s="10">
        <v>1.1271804000000052E-2</v>
      </c>
      <c r="AI156" s="10">
        <v>2.1390929000000031E-2</v>
      </c>
      <c r="AJ156" s="10">
        <v>-3.1638556999999984E-2</v>
      </c>
      <c r="AK156" s="10">
        <v>-6.3675166000000089E-2</v>
      </c>
      <c r="AL156" s="10">
        <v>0.10316087309999999</v>
      </c>
    </row>
    <row r="157" spans="1:38" x14ac:dyDescent="0.25">
      <c r="A157" s="135"/>
      <c r="G157" s="135"/>
      <c r="H157" s="135" t="s">
        <v>22</v>
      </c>
      <c r="I157" s="18">
        <f>+SUM(I149:I156)</f>
        <v>0.41107542250497597</v>
      </c>
      <c r="J157" s="18">
        <f t="shared" ref="J157:AL157" si="123">+SUM(J149:J156)</f>
        <v>-4.5399874210551889</v>
      </c>
      <c r="K157" s="18">
        <f t="shared" si="123"/>
        <v>-9.9076535757258029</v>
      </c>
      <c r="L157" s="18">
        <f t="shared" si="123"/>
        <v>10.185813616794547</v>
      </c>
      <c r="M157" s="18">
        <f t="shared" si="123"/>
        <v>15.092871224295294</v>
      </c>
      <c r="N157" s="18">
        <f t="shared" si="123"/>
        <v>-17.000545976426821</v>
      </c>
      <c r="O157" s="18">
        <f t="shared" si="123"/>
        <v>94.552812670725913</v>
      </c>
      <c r="P157" s="18">
        <f t="shared" si="123"/>
        <v>153.93692886912328</v>
      </c>
      <c r="Q157" s="18">
        <f t="shared" si="123"/>
        <v>186.40210665765107</v>
      </c>
      <c r="R157" s="18">
        <f t="shared" si="123"/>
        <v>116.53904746756486</v>
      </c>
      <c r="S157" s="18">
        <f t="shared" si="123"/>
        <v>108.27204891436006</v>
      </c>
      <c r="T157" s="18">
        <f t="shared" si="123"/>
        <v>96.021332068940708</v>
      </c>
      <c r="U157" s="18">
        <f t="shared" si="123"/>
        <v>121.75554011626744</v>
      </c>
      <c r="V157" s="18">
        <f t="shared" si="123"/>
        <v>156.01408233983869</v>
      </c>
      <c r="W157" s="18">
        <f t="shared" si="123"/>
        <v>87.711815784763218</v>
      </c>
      <c r="X157" s="18">
        <f t="shared" si="123"/>
        <v>183.45397191694295</v>
      </c>
      <c r="Y157" s="18">
        <f t="shared" si="123"/>
        <v>149.29716093752043</v>
      </c>
      <c r="Z157" s="18">
        <f t="shared" si="123"/>
        <v>163.95525743392312</v>
      </c>
      <c r="AA157" s="18">
        <f t="shared" si="123"/>
        <v>171.00540100914208</v>
      </c>
      <c r="AB157" s="18">
        <f t="shared" si="123"/>
        <v>199.5507155737335</v>
      </c>
      <c r="AC157" s="18">
        <f t="shared" si="123"/>
        <v>227.92384405223086</v>
      </c>
      <c r="AD157" s="18">
        <f t="shared" si="123"/>
        <v>217.64412230890267</v>
      </c>
      <c r="AE157" s="18">
        <f t="shared" si="123"/>
        <v>168.49070122377654</v>
      </c>
      <c r="AF157" s="18">
        <f t="shared" si="123"/>
        <v>203.80506011627674</v>
      </c>
      <c r="AG157" s="18">
        <f t="shared" si="123"/>
        <v>190.90266916801775</v>
      </c>
      <c r="AH157" s="18">
        <f t="shared" si="123"/>
        <v>176.82623941437797</v>
      </c>
      <c r="AI157" s="18">
        <f t="shared" si="123"/>
        <v>183.5642694800695</v>
      </c>
      <c r="AJ157" s="18">
        <f t="shared" si="123"/>
        <v>177.27109994628745</v>
      </c>
      <c r="AK157" s="18">
        <f t="shared" si="123"/>
        <v>217.37251207121852</v>
      </c>
      <c r="AL157" s="18">
        <f t="shared" si="123"/>
        <v>263.55263628449831</v>
      </c>
    </row>
    <row r="158" spans="1:38" x14ac:dyDescent="0.25">
      <c r="A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  <c r="AB158" s="135"/>
      <c r="AC158" s="135"/>
      <c r="AD158" s="135"/>
      <c r="AE158" s="135"/>
      <c r="AF158" s="135"/>
      <c r="AG158" s="135"/>
      <c r="AH158" s="135"/>
      <c r="AI158" s="135"/>
      <c r="AJ158" s="135"/>
      <c r="AK158" s="135"/>
      <c r="AL158" s="135"/>
    </row>
    <row r="159" spans="1:38" x14ac:dyDescent="0.25">
      <c r="A159" s="135"/>
      <c r="G159" s="135"/>
      <c r="H159" s="135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  <c r="T159" s="140"/>
      <c r="U159" s="140"/>
      <c r="V159" s="140"/>
      <c r="W159" s="140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/>
      <c r="AH159" s="140"/>
      <c r="AI159" s="140"/>
      <c r="AJ159" s="140"/>
      <c r="AK159" s="140"/>
      <c r="AL159" s="140"/>
    </row>
    <row r="160" spans="1:38" x14ac:dyDescent="0.25">
      <c r="A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</row>
    <row r="161" spans="1:38" x14ac:dyDescent="0.25">
      <c r="A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</row>
    <row r="162" spans="1:38" x14ac:dyDescent="0.25">
      <c r="A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  <c r="Z162" s="135"/>
      <c r="AA162" s="135"/>
      <c r="AB162" s="135"/>
      <c r="AC162" s="135"/>
      <c r="AD162" s="135"/>
      <c r="AE162" s="135"/>
      <c r="AF162" s="135"/>
      <c r="AG162" s="135"/>
      <c r="AH162" s="135"/>
      <c r="AI162" s="135"/>
      <c r="AJ162" s="135"/>
      <c r="AK162" s="135"/>
      <c r="AL162" s="135"/>
    </row>
    <row r="163" spans="1:38" x14ac:dyDescent="0.25">
      <c r="A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/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</row>
    <row r="164" spans="1:38" ht="15.75" thickBot="1" x14ac:dyDescent="0.3">
      <c r="A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</row>
    <row r="165" spans="1:38" ht="21.75" thickTop="1" x14ac:dyDescent="0.35">
      <c r="A165" s="121" t="s">
        <v>7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</row>
    <row r="166" spans="1:38" x14ac:dyDescent="0.25">
      <c r="A166" s="134" t="str">
        <f>+A165</f>
        <v>Option 3: 600 MW in 2026 and 600 MW in 2028</v>
      </c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  <c r="Y166" s="135"/>
      <c r="Z166" s="135"/>
      <c r="AA166" s="135"/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</row>
    <row r="167" spans="1:38" x14ac:dyDescent="0.25">
      <c r="A167" s="134" t="s">
        <v>15</v>
      </c>
      <c r="B167" s="134" t="str">
        <f>+Overview!D7</f>
        <v>1. Global slowdown</v>
      </c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</row>
    <row r="168" spans="1:38" x14ac:dyDescent="0.25">
      <c r="A168" s="136" t="s">
        <v>145</v>
      </c>
      <c r="B168" s="137" t="s">
        <v>144</v>
      </c>
      <c r="C168" s="137" t="s">
        <v>142</v>
      </c>
      <c r="D168" s="138" t="s">
        <v>143</v>
      </c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/>
      <c r="AB168" s="135"/>
      <c r="AC168" s="135"/>
      <c r="AD168" s="135"/>
      <c r="AE168" s="135"/>
      <c r="AF168" s="135"/>
      <c r="AG168" s="135"/>
      <c r="AH168" s="135"/>
      <c r="AI168" s="135"/>
      <c r="AJ168" s="135"/>
      <c r="AK168" s="135"/>
      <c r="AL168" s="135"/>
    </row>
    <row r="169" spans="1:38" x14ac:dyDescent="0.25">
      <c r="A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35"/>
      <c r="AE169" s="135"/>
      <c r="AF169" s="135"/>
      <c r="AG169" s="135"/>
      <c r="AH169" s="135"/>
      <c r="AI169" s="135"/>
      <c r="AJ169" s="135"/>
      <c r="AK169" s="135"/>
      <c r="AL169" s="135"/>
    </row>
    <row r="170" spans="1:38" x14ac:dyDescent="0.25">
      <c r="A170" s="135"/>
      <c r="G170" s="135" t="s">
        <v>128</v>
      </c>
      <c r="H170" s="135"/>
      <c r="I170" s="142" t="s">
        <v>23</v>
      </c>
      <c r="J170" s="142" t="s">
        <v>24</v>
      </c>
      <c r="K170" s="142" t="s">
        <v>25</v>
      </c>
      <c r="L170" s="142" t="s">
        <v>26</v>
      </c>
      <c r="M170" s="142" t="s">
        <v>27</v>
      </c>
      <c r="N170" s="142" t="s">
        <v>28</v>
      </c>
      <c r="O170" s="142" t="s">
        <v>29</v>
      </c>
      <c r="P170" s="142" t="s">
        <v>30</v>
      </c>
      <c r="Q170" s="142" t="s">
        <v>31</v>
      </c>
      <c r="R170" s="142" t="s">
        <v>32</v>
      </c>
      <c r="S170" s="142" t="s">
        <v>33</v>
      </c>
      <c r="T170" s="142" t="s">
        <v>34</v>
      </c>
      <c r="U170" s="142" t="s">
        <v>35</v>
      </c>
      <c r="V170" s="142" t="s">
        <v>36</v>
      </c>
      <c r="W170" s="142" t="s">
        <v>37</v>
      </c>
      <c r="X170" s="142" t="s">
        <v>38</v>
      </c>
      <c r="Y170" s="142" t="s">
        <v>39</v>
      </c>
      <c r="Z170" s="142" t="s">
        <v>40</v>
      </c>
      <c r="AA170" s="142" t="s">
        <v>41</v>
      </c>
      <c r="AB170" s="142" t="s">
        <v>42</v>
      </c>
      <c r="AC170" s="142" t="s">
        <v>43</v>
      </c>
      <c r="AD170" s="142" t="s">
        <v>44</v>
      </c>
      <c r="AE170" s="142" t="s">
        <v>45</v>
      </c>
      <c r="AF170" s="142" t="s">
        <v>46</v>
      </c>
      <c r="AG170" s="142" t="s">
        <v>47</v>
      </c>
      <c r="AH170" s="142" t="s">
        <v>48</v>
      </c>
      <c r="AI170" s="142" t="s">
        <v>49</v>
      </c>
      <c r="AJ170" s="142" t="s">
        <v>50</v>
      </c>
      <c r="AK170" s="142" t="s">
        <v>51</v>
      </c>
      <c r="AL170" s="142" t="s">
        <v>52</v>
      </c>
    </row>
    <row r="171" spans="1:38" x14ac:dyDescent="0.25">
      <c r="A171" s="135"/>
      <c r="G171" s="8"/>
      <c r="H171" s="9" t="s">
        <v>16</v>
      </c>
      <c r="I171" s="141">
        <v>1.3923906246308796E-2</v>
      </c>
      <c r="J171" s="141">
        <v>1.3670837920101042E-2</v>
      </c>
      <c r="K171" s="141">
        <v>-4.9230315976812307</v>
      </c>
      <c r="L171" s="141">
        <v>-4.6595032199037263</v>
      </c>
      <c r="M171" s="141">
        <v>-9.5051512866434962</v>
      </c>
      <c r="N171" s="141">
        <v>-18.038229375977437</v>
      </c>
      <c r="O171" s="141">
        <v>-14.049195711203339</v>
      </c>
      <c r="P171" s="141">
        <v>14.737663785337503</v>
      </c>
      <c r="Q171" s="141">
        <v>5.9608142217943509</v>
      </c>
      <c r="R171" s="141">
        <v>14.403783662346427</v>
      </c>
      <c r="S171" s="141">
        <v>52.990550489049099</v>
      </c>
      <c r="T171" s="141">
        <v>70.316200979296354</v>
      </c>
      <c r="U171" s="141">
        <v>11.248881741918581</v>
      </c>
      <c r="V171" s="141">
        <v>58.87713506917737</v>
      </c>
      <c r="W171" s="141">
        <v>73.128895146025457</v>
      </c>
      <c r="X171" s="141">
        <v>86.968332839514687</v>
      </c>
      <c r="Y171" s="141">
        <v>42.432122770418118</v>
      </c>
      <c r="Z171" s="141">
        <v>39.447657679268332</v>
      </c>
      <c r="AA171" s="141">
        <v>42.760274283330546</v>
      </c>
      <c r="AB171" s="141">
        <v>26.595590928588308</v>
      </c>
      <c r="AC171" s="141">
        <v>28.485509363389838</v>
      </c>
      <c r="AD171" s="141">
        <v>27.094696525593463</v>
      </c>
      <c r="AE171" s="141">
        <v>19.508278447382963</v>
      </c>
      <c r="AF171" s="141">
        <v>-31.850076060324909</v>
      </c>
      <c r="AG171" s="141">
        <v>-34.446507082946482</v>
      </c>
      <c r="AH171" s="141">
        <v>-33.099866916045357</v>
      </c>
      <c r="AI171" s="141">
        <v>-26.990731793820942</v>
      </c>
      <c r="AJ171" s="141">
        <v>-30.875210860512425</v>
      </c>
      <c r="AK171" s="141">
        <v>-29.052998388267497</v>
      </c>
      <c r="AL171" s="141">
        <v>-23.514666364153754</v>
      </c>
    </row>
    <row r="172" spans="1:38" x14ac:dyDescent="0.25">
      <c r="A172" s="135"/>
      <c r="G172" s="11"/>
      <c r="H172" s="9" t="s">
        <v>125</v>
      </c>
      <c r="I172" s="10">
        <v>3.4960343565573311</v>
      </c>
      <c r="J172" s="10">
        <v>3.300829796411648</v>
      </c>
      <c r="K172" s="10">
        <v>2.0521599533117758</v>
      </c>
      <c r="L172" s="10">
        <v>2.0350092905278103</v>
      </c>
      <c r="M172" s="10">
        <v>1.4853206228018898</v>
      </c>
      <c r="N172" s="10">
        <v>3.4967027094266427</v>
      </c>
      <c r="O172" s="10">
        <v>9.4342919954972118</v>
      </c>
      <c r="P172" s="10">
        <v>16.606631393441695</v>
      </c>
      <c r="Q172" s="10">
        <v>2.1452357260077548</v>
      </c>
      <c r="R172" s="10">
        <v>5.1554055243956114</v>
      </c>
      <c r="S172" s="10">
        <v>7.5530353102677239</v>
      </c>
      <c r="T172" s="10">
        <v>15.801884031903189</v>
      </c>
      <c r="U172" s="10">
        <v>0.48605424912544493</v>
      </c>
      <c r="V172" s="10">
        <v>13.601467445871421</v>
      </c>
      <c r="W172" s="10">
        <v>13.294975642076309</v>
      </c>
      <c r="X172" s="10">
        <v>14.994960065934976</v>
      </c>
      <c r="Y172" s="10">
        <v>3.3745746026855272</v>
      </c>
      <c r="Z172" s="10">
        <v>2.7907797090227859</v>
      </c>
      <c r="AA172" s="10">
        <v>4.379426758161344</v>
      </c>
      <c r="AB172" s="10">
        <v>-3.8135321672165787</v>
      </c>
      <c r="AC172" s="10">
        <v>-2.4570763282425787</v>
      </c>
      <c r="AD172" s="10">
        <v>-1.7224326755505786</v>
      </c>
      <c r="AE172" s="10">
        <v>-3.5960938986904694</v>
      </c>
      <c r="AF172" s="10">
        <v>-18.041493907280483</v>
      </c>
      <c r="AG172" s="10">
        <v>-18.417145772076594</v>
      </c>
      <c r="AH172" s="10">
        <v>-17.314949972895135</v>
      </c>
      <c r="AI172" s="10">
        <v>-15.811973141133649</v>
      </c>
      <c r="AJ172" s="10">
        <v>-15.726219325770614</v>
      </c>
      <c r="AK172" s="10">
        <v>-14.676970638564683</v>
      </c>
      <c r="AL172" s="10">
        <v>-13.114161922300411</v>
      </c>
    </row>
    <row r="173" spans="1:38" x14ac:dyDescent="0.25">
      <c r="A173" s="135"/>
      <c r="G173" s="12"/>
      <c r="H173" s="9" t="s">
        <v>17</v>
      </c>
      <c r="I173" s="10">
        <v>10.20386394418847</v>
      </c>
      <c r="J173" s="10">
        <v>-1.575300892955056</v>
      </c>
      <c r="K173" s="10">
        <v>4.614432564130766</v>
      </c>
      <c r="L173" s="10">
        <v>7.7774083214785605</v>
      </c>
      <c r="M173" s="10">
        <v>8.0640301034759432</v>
      </c>
      <c r="N173" s="10">
        <v>-35.675380280955324</v>
      </c>
      <c r="O173" s="10">
        <v>-43.837578319665226</v>
      </c>
      <c r="P173" s="10">
        <v>9.2032436724571198</v>
      </c>
      <c r="Q173" s="10">
        <v>-18.37180005402206</v>
      </c>
      <c r="R173" s="10">
        <v>107.96012704906684</v>
      </c>
      <c r="S173" s="10">
        <v>-18.357979977755122</v>
      </c>
      <c r="T173" s="10">
        <v>58.058528479735742</v>
      </c>
      <c r="U173" s="10">
        <v>63.950432222505015</v>
      </c>
      <c r="V173" s="10">
        <v>60.077945482648147</v>
      </c>
      <c r="W173" s="10">
        <v>24.874748608554228</v>
      </c>
      <c r="X173" s="10">
        <v>97.780596669330066</v>
      </c>
      <c r="Y173" s="10">
        <v>132.55899726659823</v>
      </c>
      <c r="Z173" s="10">
        <v>85.948707439582904</v>
      </c>
      <c r="AA173" s="10">
        <v>78.035225092794803</v>
      </c>
      <c r="AB173" s="10">
        <v>76.961701051079785</v>
      </c>
      <c r="AC173" s="10">
        <v>84.864911453755781</v>
      </c>
      <c r="AD173" s="10">
        <v>131.81114240487022</v>
      </c>
      <c r="AE173" s="10">
        <v>107.38358509675004</v>
      </c>
      <c r="AF173" s="10">
        <v>188.27933123630021</v>
      </c>
      <c r="AG173" s="10">
        <v>176.39341081327382</v>
      </c>
      <c r="AH173" s="10">
        <v>143.1718192420052</v>
      </c>
      <c r="AI173" s="10">
        <v>163.86352435683989</v>
      </c>
      <c r="AJ173" s="10">
        <v>108.65894901498973</v>
      </c>
      <c r="AK173" s="10">
        <v>121.19210764818001</v>
      </c>
      <c r="AL173" s="10">
        <v>147.30399205870015</v>
      </c>
    </row>
    <row r="174" spans="1:38" x14ac:dyDescent="0.25">
      <c r="A174" s="135"/>
      <c r="G174" s="13"/>
      <c r="H174" s="9" t="s">
        <v>126</v>
      </c>
      <c r="I174" s="10">
        <v>-0.71999906443102191</v>
      </c>
      <c r="J174" s="10">
        <v>0.37104880866115764</v>
      </c>
      <c r="K174" s="10">
        <v>0.28130037402445396</v>
      </c>
      <c r="L174" s="10">
        <v>7.5522633290006524E-2</v>
      </c>
      <c r="M174" s="10">
        <v>0.61674272183688572</v>
      </c>
      <c r="N174" s="10">
        <v>9.0187560190203158</v>
      </c>
      <c r="O174" s="10">
        <v>11.983163840897191</v>
      </c>
      <c r="P174" s="10">
        <v>0.72082195042673902</v>
      </c>
      <c r="Q174" s="10">
        <v>9.7222362657596477</v>
      </c>
      <c r="R174" s="10">
        <v>12.870745201795444</v>
      </c>
      <c r="S174" s="10">
        <v>7.7992349936521919</v>
      </c>
      <c r="T174" s="10">
        <v>8.9010508153137948</v>
      </c>
      <c r="U174" s="10">
        <v>12.127752912499147</v>
      </c>
      <c r="V174" s="10">
        <v>9.0657729142116636</v>
      </c>
      <c r="W174" s="10">
        <v>7.041415303422923</v>
      </c>
      <c r="X174" s="10">
        <v>1.0437788488434308</v>
      </c>
      <c r="Y174" s="10">
        <v>4.2445677060135836</v>
      </c>
      <c r="Z174" s="10">
        <v>5.8399758886794757</v>
      </c>
      <c r="AA174" s="10">
        <v>3.8355108322454612</v>
      </c>
      <c r="AB174" s="10">
        <v>8.6827894122454836</v>
      </c>
      <c r="AC174" s="10">
        <v>6.2663406101169699</v>
      </c>
      <c r="AD174" s="10">
        <v>5.6284200195627818</v>
      </c>
      <c r="AE174" s="10">
        <v>6.3685635505058258</v>
      </c>
      <c r="AF174" s="10">
        <v>13.725091880596324</v>
      </c>
      <c r="AG174" s="10">
        <v>14.467917406238058</v>
      </c>
      <c r="AH174" s="10">
        <v>13.31726752988618</v>
      </c>
      <c r="AI174" s="10">
        <v>11.51251639454145</v>
      </c>
      <c r="AJ174" s="10">
        <v>11.212386275217909</v>
      </c>
      <c r="AK174" s="10">
        <v>10.06233639867466</v>
      </c>
      <c r="AL174" s="10">
        <v>7.9670403413795441</v>
      </c>
    </row>
    <row r="175" spans="1:38" x14ac:dyDescent="0.25">
      <c r="A175" s="135"/>
      <c r="G175" s="14"/>
      <c r="H175" s="9" t="s">
        <v>18</v>
      </c>
      <c r="I175" s="10">
        <v>6.7837386090100155E-4</v>
      </c>
      <c r="J175" s="10">
        <v>6.7803195417278739E-4</v>
      </c>
      <c r="K175" s="10">
        <v>8.0958708802843162E-4</v>
      </c>
      <c r="L175" s="10">
        <v>7.9344725124577957E-4</v>
      </c>
      <c r="M175" s="10">
        <v>7.8273682778785922E-4</v>
      </c>
      <c r="N175" s="10">
        <v>7.8038127770746176E-4</v>
      </c>
      <c r="O175" s="10">
        <v>8.7498290844078522E-4</v>
      </c>
      <c r="P175" s="10">
        <v>8.6358042079116805E-4</v>
      </c>
      <c r="Q175" s="10">
        <v>8.2015730722855462E-4</v>
      </c>
      <c r="R175" s="10">
        <v>2.9943896620154504</v>
      </c>
      <c r="S175" s="10">
        <v>2.8276264262494486</v>
      </c>
      <c r="T175" s="10">
        <v>5.53274304154845</v>
      </c>
      <c r="U175" s="10">
        <v>2.3121908447139941</v>
      </c>
      <c r="V175" s="10">
        <v>7.9895212524533221</v>
      </c>
      <c r="W175" s="10">
        <v>8.568423658971291</v>
      </c>
      <c r="X175" s="10">
        <v>10.644786321654124</v>
      </c>
      <c r="Y175" s="10">
        <v>7.6257229790670351</v>
      </c>
      <c r="Z175" s="10">
        <v>8.534410606064597</v>
      </c>
      <c r="AA175" s="10">
        <v>8.0493910445424035</v>
      </c>
      <c r="AB175" s="10">
        <v>3.1042125079356424</v>
      </c>
      <c r="AC175" s="10">
        <v>4.0677258657063504</v>
      </c>
      <c r="AD175" s="10">
        <v>6.5803630455482391</v>
      </c>
      <c r="AE175" s="10">
        <v>1.9772465748528418</v>
      </c>
      <c r="AF175" s="10">
        <v>-5.1630288012463836</v>
      </c>
      <c r="AG175" s="10">
        <v>-5.9032747709275384</v>
      </c>
      <c r="AH175" s="10">
        <v>-5.3519249182764099</v>
      </c>
      <c r="AI175" s="10">
        <v>-5.0541403374729867</v>
      </c>
      <c r="AJ175" s="10">
        <v>-4.7859635282970743</v>
      </c>
      <c r="AK175" s="10">
        <v>-3.6741972749287015</v>
      </c>
      <c r="AL175" s="10">
        <v>-3.1737001288487363</v>
      </c>
    </row>
    <row r="176" spans="1:38" x14ac:dyDescent="0.25">
      <c r="A176" s="135"/>
      <c r="G176" s="15"/>
      <c r="H176" s="9" t="s">
        <v>19</v>
      </c>
      <c r="I176" s="10">
        <v>3.4315810199999977E-3</v>
      </c>
      <c r="J176" s="10">
        <v>3.4101094780000026E-3</v>
      </c>
      <c r="K176" s="10">
        <v>-0.39405939780899857</v>
      </c>
      <c r="L176" s="10">
        <v>3.4028784730004702E-3</v>
      </c>
      <c r="M176" s="10">
        <v>-2.2983212870000002E-2</v>
      </c>
      <c r="N176" s="10">
        <v>11.638315211662032</v>
      </c>
      <c r="O176" s="10">
        <v>17.108562362905001</v>
      </c>
      <c r="P176" s="10">
        <v>-6.6888643600000082E-3</v>
      </c>
      <c r="Q176" s="10">
        <v>3.2788241100000027E-3</v>
      </c>
      <c r="R176" s="10">
        <v>3.3498431430000006E-3</v>
      </c>
      <c r="S176" s="10">
        <v>8.5147833222419997</v>
      </c>
      <c r="T176" s="10">
        <v>2.5895751891000001E-2</v>
      </c>
      <c r="U176" s="10">
        <v>-3.526865420999995E-3</v>
      </c>
      <c r="V176" s="10">
        <v>0.85007264296900154</v>
      </c>
      <c r="W176" s="10">
        <v>2.8278917860529988</v>
      </c>
      <c r="X176" s="10">
        <v>1.1280501546650079</v>
      </c>
      <c r="Y176" s="10">
        <v>-2.2065386775000195E-2</v>
      </c>
      <c r="Z176" s="10">
        <v>1.3164396397960001</v>
      </c>
      <c r="AA176" s="10">
        <v>1.726088628876</v>
      </c>
      <c r="AB176" s="10">
        <v>-8.6602626232349955</v>
      </c>
      <c r="AC176" s="10">
        <v>0.34150344616899986</v>
      </c>
      <c r="AD176" s="10">
        <v>-5.6421804630470014</v>
      </c>
      <c r="AE176" s="10">
        <v>-0.13352376443900305</v>
      </c>
      <c r="AF176" s="10">
        <v>-0.43862219803100189</v>
      </c>
      <c r="AG176" s="10">
        <v>3.0994607339999967E-3</v>
      </c>
      <c r="AH176" s="10">
        <v>0.39929439532000277</v>
      </c>
      <c r="AI176" s="10">
        <v>2.0301795423050004</v>
      </c>
      <c r="AJ176" s="10">
        <v>-6.1489893099953008E-4</v>
      </c>
      <c r="AK176" s="10">
        <v>1.0538340301000426E-2</v>
      </c>
      <c r="AL176" s="10">
        <v>0.60598588477600046</v>
      </c>
    </row>
    <row r="177" spans="1:38" x14ac:dyDescent="0.25">
      <c r="A177" s="135"/>
      <c r="G177" s="16"/>
      <c r="H177" s="9" t="s">
        <v>20</v>
      </c>
      <c r="I177" s="10">
        <v>-2.0966329390277139</v>
      </c>
      <c r="J177" s="10">
        <v>7.3892719920206663E-5</v>
      </c>
      <c r="K177" s="10">
        <v>2.5347375605181939E-4</v>
      </c>
      <c r="L177" s="10">
        <v>-8.3655624780639926E-2</v>
      </c>
      <c r="M177" s="10">
        <v>-4.0963578061144936</v>
      </c>
      <c r="N177" s="10">
        <v>7.8943418560168936</v>
      </c>
      <c r="O177" s="10">
        <v>-5.5021422895222427</v>
      </c>
      <c r="P177" s="10">
        <v>-1.3853365981205039</v>
      </c>
      <c r="Q177" s="10">
        <v>13.687654449905239</v>
      </c>
      <c r="R177" s="10">
        <v>-13.968277707878759</v>
      </c>
      <c r="S177" s="10">
        <v>0.61325081234940626</v>
      </c>
      <c r="T177" s="10">
        <v>0.96952049397603379</v>
      </c>
      <c r="U177" s="10">
        <v>-1.0068428966441005</v>
      </c>
      <c r="V177" s="10">
        <v>-1.5608275721280265</v>
      </c>
      <c r="W177" s="10">
        <v>13.497932053314877</v>
      </c>
      <c r="X177" s="10">
        <v>-12.102668957006287</v>
      </c>
      <c r="Y177" s="10">
        <v>3.3330811480558609E-4</v>
      </c>
      <c r="Z177" s="10">
        <v>1.4086844148956299E-6</v>
      </c>
      <c r="AA177" s="10">
        <v>1.2660684522773423E-6</v>
      </c>
      <c r="AB177" s="10">
        <v>3.3058934194055254E-6</v>
      </c>
      <c r="AC177" s="10">
        <v>-0.46616006635826468</v>
      </c>
      <c r="AD177" s="10">
        <v>1.2432851283784826E-7</v>
      </c>
      <c r="AE177" s="10">
        <v>1.7544188182482145E-7</v>
      </c>
      <c r="AF177" s="10">
        <v>4.6049461763681222E-7</v>
      </c>
      <c r="AG177" s="10">
        <v>3.0682308970379169E-6</v>
      </c>
      <c r="AH177" s="10">
        <v>3.1937887910714395E-7</v>
      </c>
      <c r="AI177" s="10">
        <v>5.0577957329094058E-7</v>
      </c>
      <c r="AJ177" s="10">
        <v>1.7682560589388188E-7</v>
      </c>
      <c r="AK177" s="10">
        <v>1.6076990931649142E-6</v>
      </c>
      <c r="AL177" s="10">
        <v>1.2056899760136273E-7</v>
      </c>
    </row>
    <row r="178" spans="1:38" x14ac:dyDescent="0.25">
      <c r="A178" s="135"/>
      <c r="G178" s="17"/>
      <c r="H178" s="9" t="s">
        <v>21</v>
      </c>
      <c r="I178" s="10">
        <v>1.3872700439999996E-2</v>
      </c>
      <c r="J178" s="10">
        <v>1.526671880399999E-2</v>
      </c>
      <c r="K178" s="10">
        <v>1.9652137353000088E-2</v>
      </c>
      <c r="L178" s="10">
        <v>2.4679009730999901E-2</v>
      </c>
      <c r="M178" s="10">
        <v>2.259810455400002E-2</v>
      </c>
      <c r="N178" s="10">
        <v>-0.246497413119</v>
      </c>
      <c r="O178" s="10">
        <v>-0.76733653180999983</v>
      </c>
      <c r="P178" s="10">
        <v>-0.39819942355900007</v>
      </c>
      <c r="Q178" s="10">
        <v>-0.46992190014599994</v>
      </c>
      <c r="R178" s="10">
        <v>-0.25669248496399999</v>
      </c>
      <c r="S178" s="10">
        <v>-0.49544327462199994</v>
      </c>
      <c r="T178" s="10">
        <v>-0.49018830558000009</v>
      </c>
      <c r="U178" s="10">
        <v>-0.51977357755700004</v>
      </c>
      <c r="V178" s="10">
        <v>-0.38505756942000002</v>
      </c>
      <c r="W178" s="10">
        <v>-0.51322506624399988</v>
      </c>
      <c r="X178" s="10">
        <v>-0.38481627596000006</v>
      </c>
      <c r="Y178" s="10">
        <v>-0.39250131234699998</v>
      </c>
      <c r="Z178" s="10">
        <v>-0.41158010107000004</v>
      </c>
      <c r="AA178" s="10">
        <v>-0.29942951561999998</v>
      </c>
      <c r="AB178" s="10">
        <v>-0.40494373029999997</v>
      </c>
      <c r="AC178" s="10">
        <v>-0.36983268956899995</v>
      </c>
      <c r="AD178" s="10">
        <v>-0.22559437800600002</v>
      </c>
      <c r="AE178" s="10">
        <v>-0.306018440718</v>
      </c>
      <c r="AF178" s="10">
        <v>-0.25264904665499999</v>
      </c>
      <c r="AG178" s="10">
        <v>-0.28084659006200002</v>
      </c>
      <c r="AH178" s="10">
        <v>-0.20497549882400007</v>
      </c>
      <c r="AI178" s="10">
        <v>-0.1371333968</v>
      </c>
      <c r="AJ178" s="10">
        <v>-0.21894646998800005</v>
      </c>
      <c r="AK178" s="10">
        <v>-0.11902283148499998</v>
      </c>
      <c r="AL178" s="10">
        <v>-2.1096202257999921E-2</v>
      </c>
    </row>
    <row r="179" spans="1:38" x14ac:dyDescent="0.25">
      <c r="A179" s="135"/>
      <c r="G179" s="135"/>
      <c r="H179" s="135" t="s">
        <v>22</v>
      </c>
      <c r="I179" s="18">
        <f t="shared" ref="I179:AL179" si="124">+SUM(I171:I178)</f>
        <v>10.915172858854273</v>
      </c>
      <c r="J179" s="18">
        <f t="shared" si="124"/>
        <v>2.1296773029939438</v>
      </c>
      <c r="K179" s="18">
        <f t="shared" si="124"/>
        <v>1.6515170941738466</v>
      </c>
      <c r="L179" s="18">
        <f t="shared" si="124"/>
        <v>5.1736567360672572</v>
      </c>
      <c r="M179" s="18">
        <f t="shared" si="124"/>
        <v>-3.4350180161314832</v>
      </c>
      <c r="N179" s="18">
        <f t="shared" si="124"/>
        <v>-21.911210892648167</v>
      </c>
      <c r="O179" s="18">
        <f t="shared" si="124"/>
        <v>-25.629359669992962</v>
      </c>
      <c r="P179" s="18">
        <f t="shared" si="124"/>
        <v>39.478999496044345</v>
      </c>
      <c r="Q179" s="18">
        <f t="shared" si="124"/>
        <v>12.678317690716161</v>
      </c>
      <c r="R179" s="18">
        <f t="shared" si="124"/>
        <v>129.16283074992</v>
      </c>
      <c r="S179" s="18">
        <f t="shared" si="124"/>
        <v>61.445058101432743</v>
      </c>
      <c r="T179" s="18">
        <f t="shared" si="124"/>
        <v>159.11563528808455</v>
      </c>
      <c r="U179" s="18">
        <f t="shared" si="124"/>
        <v>88.595168631140083</v>
      </c>
      <c r="V179" s="18">
        <f t="shared" si="124"/>
        <v>148.5160296657829</v>
      </c>
      <c r="W179" s="18">
        <f t="shared" si="124"/>
        <v>142.72105713217408</v>
      </c>
      <c r="X179" s="18">
        <f t="shared" si="124"/>
        <v>200.07301966697602</v>
      </c>
      <c r="Y179" s="18">
        <f t="shared" si="124"/>
        <v>189.82175193377529</v>
      </c>
      <c r="Z179" s="18">
        <f t="shared" si="124"/>
        <v>143.46639227002851</v>
      </c>
      <c r="AA179" s="18">
        <f t="shared" si="124"/>
        <v>138.48648839039902</v>
      </c>
      <c r="AB179" s="18">
        <f t="shared" si="124"/>
        <v>102.46555868499105</v>
      </c>
      <c r="AC179" s="18">
        <f t="shared" si="124"/>
        <v>120.7329216549681</v>
      </c>
      <c r="AD179" s="18">
        <f t="shared" si="124"/>
        <v>163.52441460329965</v>
      </c>
      <c r="AE179" s="18">
        <f t="shared" si="124"/>
        <v>131.20203774108609</v>
      </c>
      <c r="AF179" s="18">
        <f t="shared" si="124"/>
        <v>146.25855356385338</v>
      </c>
      <c r="AG179" s="18">
        <f t="shared" si="124"/>
        <v>131.81665653246418</v>
      </c>
      <c r="AH179" s="18">
        <f t="shared" si="124"/>
        <v>100.91666418054936</v>
      </c>
      <c r="AI179" s="18">
        <f t="shared" si="124"/>
        <v>129.41224213023833</v>
      </c>
      <c r="AJ179" s="18">
        <f t="shared" si="124"/>
        <v>68.264380383534132</v>
      </c>
      <c r="AK179" s="18">
        <f t="shared" si="124"/>
        <v>83.741794861608881</v>
      </c>
      <c r="AL179" s="18">
        <f t="shared" si="124"/>
        <v>116.0533937878638</v>
      </c>
    </row>
    <row r="180" spans="1:38" x14ac:dyDescent="0.25">
      <c r="A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  <c r="Y180" s="135"/>
      <c r="Z180" s="135"/>
      <c r="AA180" s="135"/>
      <c r="AB180" s="135"/>
      <c r="AC180" s="135"/>
      <c r="AD180" s="135"/>
      <c r="AE180" s="135"/>
      <c r="AF180" s="135"/>
      <c r="AG180" s="135"/>
      <c r="AH180" s="135"/>
      <c r="AI180" s="135"/>
      <c r="AJ180" s="135"/>
      <c r="AK180" s="135"/>
      <c r="AL180" s="135"/>
    </row>
    <row r="181" spans="1:38" x14ac:dyDescent="0.25">
      <c r="A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35"/>
      <c r="AD181" s="135"/>
      <c r="AE181" s="135"/>
      <c r="AF181" s="135"/>
      <c r="AG181" s="135"/>
      <c r="AH181" s="135"/>
      <c r="AI181" s="135"/>
      <c r="AJ181" s="135"/>
      <c r="AK181" s="135"/>
      <c r="AL181" s="135"/>
    </row>
    <row r="182" spans="1:38" x14ac:dyDescent="0.25">
      <c r="A182" s="135"/>
      <c r="G182" s="135"/>
      <c r="H182" s="135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</row>
    <row r="183" spans="1:38" x14ac:dyDescent="0.25">
      <c r="A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  <c r="AB183" s="135"/>
      <c r="AC183" s="135"/>
      <c r="AD183" s="135"/>
      <c r="AE183" s="135"/>
      <c r="AF183" s="135"/>
      <c r="AG183" s="135"/>
      <c r="AH183" s="135"/>
      <c r="AI183" s="135"/>
      <c r="AJ183" s="135"/>
      <c r="AK183" s="135"/>
      <c r="AL183" s="135"/>
    </row>
    <row r="184" spans="1:38" x14ac:dyDescent="0.25">
      <c r="A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</row>
    <row r="185" spans="1:38" x14ac:dyDescent="0.25">
      <c r="A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  <c r="Y185" s="135"/>
      <c r="Z185" s="135"/>
      <c r="AA185" s="135"/>
      <c r="AB185" s="135"/>
      <c r="AC185" s="135"/>
      <c r="AD185" s="135"/>
      <c r="AE185" s="135"/>
      <c r="AF185" s="135"/>
      <c r="AG185" s="135"/>
      <c r="AH185" s="135"/>
      <c r="AI185" s="135"/>
      <c r="AJ185" s="135"/>
      <c r="AK185" s="135"/>
      <c r="AL185" s="135"/>
    </row>
    <row r="186" spans="1:38" ht="15.75" thickBot="1" x14ac:dyDescent="0.3">
      <c r="A186" s="139"/>
      <c r="B186" s="139"/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/>
      <c r="AF186" s="139"/>
      <c r="AG186" s="139"/>
      <c r="AH186" s="139"/>
      <c r="AI186" s="139"/>
      <c r="AJ186" s="139"/>
      <c r="AK186" s="139"/>
      <c r="AL186" s="139"/>
    </row>
    <row r="187" spans="1:38" x14ac:dyDescent="0.25">
      <c r="A187" s="134" t="str">
        <f>+A166</f>
        <v>Option 3: 600 MW in 2026 and 600 MW in 2028</v>
      </c>
      <c r="B187" s="134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  <c r="AB187" s="135"/>
      <c r="AC187" s="135"/>
      <c r="AD187" s="135"/>
      <c r="AE187" s="135"/>
      <c r="AF187" s="135"/>
      <c r="AG187" s="135"/>
      <c r="AH187" s="135"/>
      <c r="AI187" s="135"/>
      <c r="AJ187" s="135"/>
      <c r="AK187" s="135"/>
      <c r="AL187" s="135"/>
    </row>
    <row r="188" spans="1:38" x14ac:dyDescent="0.25">
      <c r="A188" s="134" t="s">
        <v>15</v>
      </c>
      <c r="B188" s="134" t="str">
        <f>+Overview!D8</f>
        <v>2. Status quo / current policy</v>
      </c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/>
      <c r="AB188" s="135"/>
      <c r="AC188" s="135"/>
      <c r="AD188" s="135"/>
      <c r="AE188" s="135"/>
      <c r="AF188" s="135"/>
      <c r="AG188" s="135"/>
      <c r="AH188" s="135"/>
      <c r="AI188" s="135"/>
      <c r="AJ188" s="135"/>
      <c r="AK188" s="135"/>
      <c r="AL188" s="135"/>
    </row>
    <row r="189" spans="1:38" x14ac:dyDescent="0.25">
      <c r="A189" s="136" t="s">
        <v>145</v>
      </c>
      <c r="B189" s="137" t="s">
        <v>172</v>
      </c>
      <c r="C189" s="137" t="s">
        <v>142</v>
      </c>
      <c r="D189" s="138" t="s">
        <v>152</v>
      </c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  <c r="Y189" s="135"/>
      <c r="Z189" s="135"/>
      <c r="AA189" s="135"/>
      <c r="AB189" s="135"/>
      <c r="AC189" s="135"/>
      <c r="AD189" s="135"/>
      <c r="AE189" s="135"/>
      <c r="AF189" s="135"/>
      <c r="AG189" s="135"/>
      <c r="AH189" s="135"/>
      <c r="AI189" s="135"/>
      <c r="AJ189" s="135"/>
      <c r="AK189" s="135"/>
      <c r="AL189" s="135"/>
    </row>
    <row r="190" spans="1:38" x14ac:dyDescent="0.25">
      <c r="A190" s="135"/>
      <c r="G190" s="135" t="s">
        <v>128</v>
      </c>
      <c r="H190" s="135"/>
      <c r="I190" s="142" t="s">
        <v>23</v>
      </c>
      <c r="J190" s="142" t="s">
        <v>24</v>
      </c>
      <c r="K190" s="142" t="s">
        <v>25</v>
      </c>
      <c r="L190" s="142" t="s">
        <v>26</v>
      </c>
      <c r="M190" s="142" t="s">
        <v>27</v>
      </c>
      <c r="N190" s="142" t="s">
        <v>28</v>
      </c>
      <c r="O190" s="142" t="s">
        <v>29</v>
      </c>
      <c r="P190" s="142" t="s">
        <v>30</v>
      </c>
      <c r="Q190" s="142" t="s">
        <v>31</v>
      </c>
      <c r="R190" s="142" t="s">
        <v>32</v>
      </c>
      <c r="S190" s="142" t="s">
        <v>33</v>
      </c>
      <c r="T190" s="142" t="s">
        <v>34</v>
      </c>
      <c r="U190" s="142" t="s">
        <v>35</v>
      </c>
      <c r="V190" s="142" t="s">
        <v>36</v>
      </c>
      <c r="W190" s="142" t="s">
        <v>37</v>
      </c>
      <c r="X190" s="142" t="s">
        <v>38</v>
      </c>
      <c r="Y190" s="142" t="s">
        <v>39</v>
      </c>
      <c r="Z190" s="142" t="s">
        <v>40</v>
      </c>
      <c r="AA190" s="142" t="s">
        <v>41</v>
      </c>
      <c r="AB190" s="142" t="s">
        <v>42</v>
      </c>
      <c r="AC190" s="142" t="s">
        <v>43</v>
      </c>
      <c r="AD190" s="142" t="s">
        <v>44</v>
      </c>
      <c r="AE190" s="142" t="s">
        <v>45</v>
      </c>
      <c r="AF190" s="142" t="s">
        <v>46</v>
      </c>
      <c r="AG190" s="142" t="s">
        <v>47</v>
      </c>
      <c r="AH190" s="142" t="s">
        <v>48</v>
      </c>
      <c r="AI190" s="142" t="s">
        <v>49</v>
      </c>
      <c r="AJ190" s="142" t="s">
        <v>50</v>
      </c>
      <c r="AK190" s="142" t="s">
        <v>51</v>
      </c>
      <c r="AL190" s="142" t="s">
        <v>52</v>
      </c>
    </row>
    <row r="191" spans="1:38" x14ac:dyDescent="0.25">
      <c r="A191" s="135"/>
      <c r="G191" s="8"/>
      <c r="H191" s="9" t="s">
        <v>16</v>
      </c>
      <c r="I191" s="141">
        <v>2.2433590588656478</v>
      </c>
      <c r="J191" s="141">
        <v>2.1200136450610967</v>
      </c>
      <c r="K191" s="141">
        <v>0.86847136358358057</v>
      </c>
      <c r="L191" s="141">
        <v>-4.2808063430007905</v>
      </c>
      <c r="M191" s="141">
        <v>-11.599991351279073</v>
      </c>
      <c r="N191" s="141">
        <v>-13.102749172922017</v>
      </c>
      <c r="O191" s="141">
        <v>1.3059083199688644</v>
      </c>
      <c r="P191" s="141">
        <v>-28.000401227348448</v>
      </c>
      <c r="Q191" s="141">
        <v>-22.459479951094295</v>
      </c>
      <c r="R191" s="141">
        <v>30.301776489727104</v>
      </c>
      <c r="S191" s="141">
        <v>31.566714574612547</v>
      </c>
      <c r="T191" s="141">
        <v>64.663832430930825</v>
      </c>
      <c r="U191" s="141">
        <v>76.27407643259221</v>
      </c>
      <c r="V191" s="141">
        <v>63.090422939418431</v>
      </c>
      <c r="W191" s="141">
        <v>40.868399074425952</v>
      </c>
      <c r="X191" s="141">
        <v>54.223333113236095</v>
      </c>
      <c r="Y191" s="141">
        <v>3.0307867106707818</v>
      </c>
      <c r="Z191" s="141">
        <v>-33.321206888808774</v>
      </c>
      <c r="AA191" s="141">
        <v>-3.5275782073695154</v>
      </c>
      <c r="AB191" s="141">
        <v>-79.851233639830298</v>
      </c>
      <c r="AC191" s="141">
        <v>-85.292872308331425</v>
      </c>
      <c r="AD191" s="141">
        <v>-75.423250368455683</v>
      </c>
      <c r="AE191" s="141">
        <v>-74.993407441423187</v>
      </c>
      <c r="AF191" s="141">
        <v>-76.705345802843567</v>
      </c>
      <c r="AG191" s="141">
        <v>-79.817910243265032</v>
      </c>
      <c r="AH191" s="141">
        <v>-73.924408637323268</v>
      </c>
      <c r="AI191" s="141">
        <v>-60.653750501501918</v>
      </c>
      <c r="AJ191" s="141">
        <v>-62.111347281048666</v>
      </c>
      <c r="AK191" s="141">
        <v>-51.464080269590795</v>
      </c>
      <c r="AL191" s="141">
        <v>-45.486951325162636</v>
      </c>
    </row>
    <row r="192" spans="1:38" x14ac:dyDescent="0.25">
      <c r="A192" s="135"/>
      <c r="G192" s="11"/>
      <c r="H192" s="9" t="s">
        <v>125</v>
      </c>
      <c r="I192" s="10">
        <v>1.3603905954841302</v>
      </c>
      <c r="J192" s="10">
        <v>1.2846230676229098</v>
      </c>
      <c r="K192" s="10">
        <v>1.3503521413412312</v>
      </c>
      <c r="L192" s="10">
        <v>-0.42534224590932723</v>
      </c>
      <c r="M192" s="10">
        <v>-2.0015526920933695</v>
      </c>
      <c r="N192" s="10">
        <v>4.9505526251273508</v>
      </c>
      <c r="O192" s="10">
        <v>13.655353906584438</v>
      </c>
      <c r="P192" s="10">
        <v>-3.59744807158431</v>
      </c>
      <c r="Q192" s="10">
        <v>2.323340860639675</v>
      </c>
      <c r="R192" s="10">
        <v>5.1968046330163418</v>
      </c>
      <c r="S192" s="10">
        <v>3.4023311720167726</v>
      </c>
      <c r="T192" s="10">
        <v>7.2060439126842653</v>
      </c>
      <c r="U192" s="10">
        <v>11.647336057412076</v>
      </c>
      <c r="V192" s="10">
        <v>8.3722482757141279</v>
      </c>
      <c r="W192" s="10">
        <v>3.2423216853558756</v>
      </c>
      <c r="X192" s="10">
        <v>6.6691971788591218</v>
      </c>
      <c r="Y192" s="10">
        <v>-5.9489971904002914</v>
      </c>
      <c r="Z192" s="10">
        <v>-8.6231425055630098</v>
      </c>
      <c r="AA192" s="10">
        <v>0.24545759514069232</v>
      </c>
      <c r="AB192" s="10">
        <v>-29.091316632138614</v>
      </c>
      <c r="AC192" s="10">
        <v>-30.430529175525066</v>
      </c>
      <c r="AD192" s="10">
        <v>-27.175155388340272</v>
      </c>
      <c r="AE192" s="10">
        <v>-27.168599700066295</v>
      </c>
      <c r="AF192" s="10">
        <v>-27.648447105322987</v>
      </c>
      <c r="AG192" s="10">
        <v>-28.120651660471481</v>
      </c>
      <c r="AH192" s="10">
        <v>-26.212830428923098</v>
      </c>
      <c r="AI192" s="10">
        <v>-21.761549131589732</v>
      </c>
      <c r="AJ192" s="10">
        <v>-21.830790090660287</v>
      </c>
      <c r="AK192" s="10">
        <v>-17.854088543588205</v>
      </c>
      <c r="AL192" s="10">
        <v>-16.000090580490792</v>
      </c>
    </row>
    <row r="193" spans="1:38" x14ac:dyDescent="0.25">
      <c r="A193" s="135"/>
      <c r="G193" s="12"/>
      <c r="H193" s="9" t="s">
        <v>17</v>
      </c>
      <c r="I193" s="10">
        <v>0.73564725397864095</v>
      </c>
      <c r="J193" s="10">
        <v>1.7055629432325077</v>
      </c>
      <c r="K193" s="10">
        <v>5.7854042154494891</v>
      </c>
      <c r="L193" s="10">
        <v>6.2217589065667198</v>
      </c>
      <c r="M193" s="10">
        <v>9.3271909083268838</v>
      </c>
      <c r="N193" s="10">
        <v>-11.147861446610023</v>
      </c>
      <c r="O193" s="10">
        <v>12.313341789601964</v>
      </c>
      <c r="P193" s="10">
        <v>32.231490258790927</v>
      </c>
      <c r="Q193" s="10">
        <v>65.527926234457482</v>
      </c>
      <c r="R193" s="10">
        <v>77.513923767979577</v>
      </c>
      <c r="S193" s="10">
        <v>31.866172999136325</v>
      </c>
      <c r="T193" s="10">
        <v>57.559074473036162</v>
      </c>
      <c r="U193" s="10">
        <v>30.690967407531616</v>
      </c>
      <c r="V193" s="10">
        <v>62.065201726014038</v>
      </c>
      <c r="W193" s="10">
        <v>11.622639409791191</v>
      </c>
      <c r="X193" s="10">
        <v>119.79286094744998</v>
      </c>
      <c r="Y193" s="10">
        <v>154.94860573651886</v>
      </c>
      <c r="Z193" s="10">
        <v>172.12432519078629</v>
      </c>
      <c r="AA193" s="10">
        <v>152.8814347153907</v>
      </c>
      <c r="AB193" s="10">
        <v>229.7327751198095</v>
      </c>
      <c r="AC193" s="10">
        <v>234.59093828551477</v>
      </c>
      <c r="AD193" s="10">
        <v>254.4927923347002</v>
      </c>
      <c r="AE193" s="10">
        <v>258.48646294679997</v>
      </c>
      <c r="AF193" s="10">
        <v>259.52403605329005</v>
      </c>
      <c r="AG193" s="10">
        <v>243.82124638091955</v>
      </c>
      <c r="AH193" s="10">
        <v>216.77973599968027</v>
      </c>
      <c r="AI193" s="10">
        <v>202.05268840727035</v>
      </c>
      <c r="AJ193" s="10">
        <v>167.00087154081962</v>
      </c>
      <c r="AK193" s="10">
        <v>152.78116832160003</v>
      </c>
      <c r="AL193" s="10">
        <v>170.77840944598961</v>
      </c>
    </row>
    <row r="194" spans="1:38" x14ac:dyDescent="0.25">
      <c r="A194" s="135"/>
      <c r="G194" s="13"/>
      <c r="H194" s="9" t="s">
        <v>126</v>
      </c>
      <c r="I194" s="10">
        <v>-0.27647561608853266</v>
      </c>
      <c r="J194" s="10">
        <v>8.6822393505030959E-2</v>
      </c>
      <c r="K194" s="10">
        <v>-3.0913247781882092E-2</v>
      </c>
      <c r="L194" s="10">
        <v>0.51073981530237234</v>
      </c>
      <c r="M194" s="10">
        <v>0.8720353407230732</v>
      </c>
      <c r="N194" s="10">
        <v>2.5150139547697563</v>
      </c>
      <c r="O194" s="10">
        <v>7.6246936856227876</v>
      </c>
      <c r="P194" s="10">
        <v>8.164574217419954</v>
      </c>
      <c r="Q194" s="10">
        <v>8.2853919699007292</v>
      </c>
      <c r="R194" s="10">
        <v>9.2391727233315351</v>
      </c>
      <c r="S194" s="10">
        <v>5.4538966127064441</v>
      </c>
      <c r="T194" s="10">
        <v>5.9586157138671751</v>
      </c>
      <c r="U194" s="10">
        <v>3.7481248471086701</v>
      </c>
      <c r="V194" s="10">
        <v>4.8604966626317037</v>
      </c>
      <c r="W194" s="10">
        <v>2.7305131568413117</v>
      </c>
      <c r="X194" s="10">
        <v>3.0464189908582284</v>
      </c>
      <c r="Y194" s="10">
        <v>6.967600837442717</v>
      </c>
      <c r="Z194" s="10">
        <v>12.224999493496796</v>
      </c>
      <c r="AA194" s="10">
        <v>11.418123734104142</v>
      </c>
      <c r="AB194" s="10">
        <v>16.88361270023205</v>
      </c>
      <c r="AC194" s="10">
        <v>16.482053951308046</v>
      </c>
      <c r="AD194" s="10">
        <v>14.209131718644244</v>
      </c>
      <c r="AE194" s="10">
        <v>14.647422601125982</v>
      </c>
      <c r="AF194" s="10">
        <v>13.709444356705092</v>
      </c>
      <c r="AG194" s="10">
        <v>14.456716777109023</v>
      </c>
      <c r="AH194" s="10">
        <v>13.725221195040035</v>
      </c>
      <c r="AI194" s="10">
        <v>11.903792904913473</v>
      </c>
      <c r="AJ194" s="10">
        <v>12.156456750974144</v>
      </c>
      <c r="AK194" s="10">
        <v>10.022800565425939</v>
      </c>
      <c r="AL194" s="10">
        <v>8.2221275844810862</v>
      </c>
    </row>
    <row r="195" spans="1:38" x14ac:dyDescent="0.25">
      <c r="A195" s="135"/>
      <c r="G195" s="14"/>
      <c r="H195" s="9" t="s">
        <v>18</v>
      </c>
      <c r="I195" s="10">
        <v>6.2002817022581761E-4</v>
      </c>
      <c r="J195" s="10">
        <v>6.5921534535983849E-4</v>
      </c>
      <c r="K195" s="10">
        <v>-1.0583814361697841</v>
      </c>
      <c r="L195" s="10">
        <v>-1.0019698643062032</v>
      </c>
      <c r="M195" s="10">
        <v>-0.94343204036668538</v>
      </c>
      <c r="N195" s="10">
        <v>-0.89081045427854422</v>
      </c>
      <c r="O195" s="10">
        <v>-0.84101149718437251</v>
      </c>
      <c r="P195" s="10">
        <v>-0.79620365695441242</v>
      </c>
      <c r="Q195" s="10">
        <v>-0.74957213294541081</v>
      </c>
      <c r="R195" s="10">
        <v>5.2311170719220925</v>
      </c>
      <c r="S195" s="10">
        <v>4.9396950351395219</v>
      </c>
      <c r="T195" s="10">
        <v>18.017733746902067</v>
      </c>
      <c r="U195" s="10">
        <v>18.741481043758341</v>
      </c>
      <c r="V195" s="10">
        <v>17.094103179216177</v>
      </c>
      <c r="W195" s="10">
        <v>16.579056313003889</v>
      </c>
      <c r="X195" s="10">
        <v>20.449478576475201</v>
      </c>
      <c r="Y195" s="10">
        <v>15.497824611664612</v>
      </c>
      <c r="Z195" s="10">
        <v>10.767464226851331</v>
      </c>
      <c r="AA195" s="10">
        <v>14.149629610785979</v>
      </c>
      <c r="AB195" s="10">
        <v>-1.4777848176763939</v>
      </c>
      <c r="AC195" s="10">
        <v>-4.1527377458816943</v>
      </c>
      <c r="AD195" s="10">
        <v>-1.677132141819925</v>
      </c>
      <c r="AE195" s="10">
        <v>-4.7018526282054438</v>
      </c>
      <c r="AF195" s="10">
        <v>-6.9936301495970383</v>
      </c>
      <c r="AG195" s="10">
        <v>-7.7150144303620323</v>
      </c>
      <c r="AH195" s="10">
        <v>-7.3554204218437178</v>
      </c>
      <c r="AI195" s="10">
        <v>-4.0600677218963028</v>
      </c>
      <c r="AJ195" s="10">
        <v>-4.3004308256908246</v>
      </c>
      <c r="AK195" s="10">
        <v>-0.81681966820008256</v>
      </c>
      <c r="AL195" s="10">
        <v>0.15413001173914154</v>
      </c>
    </row>
    <row r="196" spans="1:38" x14ac:dyDescent="0.25">
      <c r="A196" s="135"/>
      <c r="G196" s="15"/>
      <c r="H196" s="9" t="s">
        <v>19</v>
      </c>
      <c r="I196" s="10">
        <v>2.7240581530000008E-3</v>
      </c>
      <c r="J196" s="10">
        <v>2.7270042260000033E-3</v>
      </c>
      <c r="K196" s="10">
        <v>6.5372408351659743</v>
      </c>
      <c r="L196" s="10">
        <v>2.1330822059139933</v>
      </c>
      <c r="M196" s="10">
        <v>-1.6495217800001072E-3</v>
      </c>
      <c r="N196" s="10">
        <v>-4.5588868386659982</v>
      </c>
      <c r="O196" s="10">
        <v>20.476490680519007</v>
      </c>
      <c r="P196" s="10">
        <v>-7.4091904709998931E-3</v>
      </c>
      <c r="Q196" s="10">
        <v>4.6832083711000012E-2</v>
      </c>
      <c r="R196" s="10">
        <v>2.4552048234E-2</v>
      </c>
      <c r="S196" s="10">
        <v>1.3982588557589999</v>
      </c>
      <c r="T196" s="10">
        <v>-0.12202892631999163</v>
      </c>
      <c r="U196" s="10">
        <v>1.6523999100000047E-3</v>
      </c>
      <c r="V196" s="10">
        <v>3.4526990055949973</v>
      </c>
      <c r="W196" s="10">
        <v>2.3006428622460011</v>
      </c>
      <c r="X196" s="10">
        <v>-1.0420773455649996</v>
      </c>
      <c r="Y196" s="10">
        <v>2.709185178000003E-3</v>
      </c>
      <c r="Z196" s="10">
        <v>7.8443690775329999</v>
      </c>
      <c r="AA196" s="10">
        <v>5.3052135267559999</v>
      </c>
      <c r="AB196" s="10">
        <v>-0.24707114824499499</v>
      </c>
      <c r="AC196" s="10">
        <v>-0.43880002209200164</v>
      </c>
      <c r="AD196" s="10">
        <v>0.16211979890499961</v>
      </c>
      <c r="AE196" s="10">
        <v>7.058124569499924E-2</v>
      </c>
      <c r="AF196" s="10">
        <v>1.8317428679001324E-2</v>
      </c>
      <c r="AG196" s="10">
        <v>1.5370367783998695E-2</v>
      </c>
      <c r="AH196" s="10">
        <v>-5.4201397379999072E-2</v>
      </c>
      <c r="AI196" s="10">
        <v>-1.6218119640000195E-3</v>
      </c>
      <c r="AJ196" s="10">
        <v>0.16314826526999848</v>
      </c>
      <c r="AK196" s="10">
        <v>2.6517074811000185E-2</v>
      </c>
      <c r="AL196" s="10">
        <v>0.66373535863099953</v>
      </c>
    </row>
    <row r="197" spans="1:38" x14ac:dyDescent="0.25">
      <c r="A197" s="135"/>
      <c r="G197" s="16"/>
      <c r="H197" s="9" t="s">
        <v>20</v>
      </c>
      <c r="I197" s="10">
        <v>6.3905908766447723</v>
      </c>
      <c r="J197" s="10">
        <v>1.9906084550324216E-5</v>
      </c>
      <c r="K197" s="10">
        <v>4.951529880027919E-6</v>
      </c>
      <c r="L197" s="10">
        <v>-1.6356682851024011E-6</v>
      </c>
      <c r="M197" s="10">
        <v>-0.73785489720159347</v>
      </c>
      <c r="N197" s="10">
        <v>-16.976966852664908</v>
      </c>
      <c r="O197" s="10">
        <v>-3.1428199118266367</v>
      </c>
      <c r="P197" s="10">
        <v>15.537620649513505</v>
      </c>
      <c r="Q197" s="10">
        <v>-1.0268994048312843</v>
      </c>
      <c r="R197" s="10">
        <v>0.2729574427986951</v>
      </c>
      <c r="S197" s="10">
        <v>1.0415924766547678E-6</v>
      </c>
      <c r="T197" s="10">
        <v>-0.10974327507226816</v>
      </c>
      <c r="U197" s="10">
        <v>-2.4564480649839164</v>
      </c>
      <c r="V197" s="10">
        <v>6.0986062443847335E-7</v>
      </c>
      <c r="W197" s="10">
        <v>-3.5275859605051618E-8</v>
      </c>
      <c r="X197" s="10">
        <v>-1.3049809133759648E-6</v>
      </c>
      <c r="Y197" s="10">
        <v>-4.8971766727356114E-5</v>
      </c>
      <c r="Z197" s="10">
        <v>-2.4270624645119097E-7</v>
      </c>
      <c r="AA197" s="10">
        <v>-1.4236107921515694E-7</v>
      </c>
      <c r="AB197" s="10">
        <v>-8.5752154007406339E-8</v>
      </c>
      <c r="AC197" s="10">
        <v>7.0145566225620319E-7</v>
      </c>
      <c r="AD197" s="10">
        <v>2.7513053627135578E-7</v>
      </c>
      <c r="AE197" s="10">
        <v>2.652501253141804E-8</v>
      </c>
      <c r="AF197" s="10">
        <v>3.5655360807458063E-7</v>
      </c>
      <c r="AG197" s="10">
        <v>1.1779322524618365E-5</v>
      </c>
      <c r="AH197" s="10">
        <v>-2.2131482422805154E-8</v>
      </c>
      <c r="AI197" s="10">
        <v>1.294487162657615E-7</v>
      </c>
      <c r="AJ197" s="10">
        <v>3.1415245847551208E-8</v>
      </c>
      <c r="AK197" s="10">
        <v>5.5120963021821454E-8</v>
      </c>
      <c r="AL197" s="10">
        <v>1.0533006779755043E-7</v>
      </c>
    </row>
    <row r="198" spans="1:38" x14ac:dyDescent="0.25">
      <c r="A198" s="135"/>
      <c r="G198" s="17"/>
      <c r="H198" s="9" t="s">
        <v>21</v>
      </c>
      <c r="I198" s="10">
        <v>2.8341091882000014E-2</v>
      </c>
      <c r="J198" s="10">
        <v>2.9188613125999963E-2</v>
      </c>
      <c r="K198" s="10">
        <v>4.6148346077000024E-2</v>
      </c>
      <c r="L198" s="10">
        <v>-1.0474548555000074E-2</v>
      </c>
      <c r="M198" s="10">
        <v>-1.2823076534E-2</v>
      </c>
      <c r="N198" s="10">
        <v>-9.0503397770000021E-2</v>
      </c>
      <c r="O198" s="10">
        <v>-0.61991509588999993</v>
      </c>
      <c r="P198" s="10">
        <v>-0.58542147883000006</v>
      </c>
      <c r="Q198" s="10">
        <v>-0.69305038830599996</v>
      </c>
      <c r="R198" s="10">
        <v>-0.42170537359399995</v>
      </c>
      <c r="S198" s="10">
        <v>-0.56800431587999989</v>
      </c>
      <c r="T198" s="10">
        <v>-0.52686023790699998</v>
      </c>
      <c r="U198" s="10">
        <v>-0.44882561161500001</v>
      </c>
      <c r="V198" s="10">
        <v>-0.44646729528599993</v>
      </c>
      <c r="W198" s="10">
        <v>-0.56668352369999997</v>
      </c>
      <c r="X198" s="10">
        <v>-0.28431530250000009</v>
      </c>
      <c r="Y198" s="10">
        <v>-0.36662009400000001</v>
      </c>
      <c r="Z198" s="10">
        <v>-0.16786596589999997</v>
      </c>
      <c r="AA198" s="10">
        <v>-0.12999846059999998</v>
      </c>
      <c r="AB198" s="10">
        <v>-0.23764819419999994</v>
      </c>
      <c r="AC198" s="10">
        <v>-0.25499257239999995</v>
      </c>
      <c r="AD198" s="10">
        <v>-0.1189139300999999</v>
      </c>
      <c r="AE198" s="10">
        <v>-0.14679644240000006</v>
      </c>
      <c r="AF198" s="10">
        <v>-0.14541329700000002</v>
      </c>
      <c r="AG198" s="10">
        <v>-0.15330026629999993</v>
      </c>
      <c r="AH198" s="10">
        <v>-4.3521262499999908E-2</v>
      </c>
      <c r="AI198" s="10">
        <v>9.0378161000001511E-3</v>
      </c>
      <c r="AJ198" s="10">
        <v>-7.8925047199999876E-2</v>
      </c>
      <c r="AK198" s="10">
        <v>-0.17364521199999994</v>
      </c>
      <c r="AL198" s="10">
        <v>3.2250604439999997E-2</v>
      </c>
    </row>
    <row r="199" spans="1:38" x14ac:dyDescent="0.25">
      <c r="A199" s="135"/>
      <c r="G199" s="135"/>
      <c r="H199" s="135" t="s">
        <v>22</v>
      </c>
      <c r="I199" s="18">
        <f>+SUM(I191:I198)</f>
        <v>10.485197347089885</v>
      </c>
      <c r="J199" s="18">
        <f t="shared" ref="J199:AL199" si="125">+SUM(J191:J198)</f>
        <v>5.2296167882034554</v>
      </c>
      <c r="K199" s="18">
        <f t="shared" si="125"/>
        <v>13.498327169195489</v>
      </c>
      <c r="L199" s="18">
        <f t="shared" si="125"/>
        <v>3.1469862903434791</v>
      </c>
      <c r="M199" s="18">
        <f t="shared" si="125"/>
        <v>-5.0980773302047639</v>
      </c>
      <c r="N199" s="18">
        <f t="shared" si="125"/>
        <v>-39.302211583014383</v>
      </c>
      <c r="O199" s="18">
        <f t="shared" si="125"/>
        <v>50.772041877396049</v>
      </c>
      <c r="P199" s="18">
        <f t="shared" si="125"/>
        <v>22.946801500536218</v>
      </c>
      <c r="Q199" s="18">
        <f t="shared" si="125"/>
        <v>51.254489271531902</v>
      </c>
      <c r="R199" s="18">
        <f t="shared" si="125"/>
        <v>127.35859880341535</v>
      </c>
      <c r="S199" s="18">
        <f t="shared" si="125"/>
        <v>78.059065975083087</v>
      </c>
      <c r="T199" s="18">
        <f t="shared" si="125"/>
        <v>152.64666783812126</v>
      </c>
      <c r="U199" s="18">
        <f t="shared" si="125"/>
        <v>138.198364511714</v>
      </c>
      <c r="V199" s="18">
        <f t="shared" si="125"/>
        <v>158.48870510316411</v>
      </c>
      <c r="W199" s="18">
        <f t="shared" si="125"/>
        <v>76.776888942688373</v>
      </c>
      <c r="X199" s="18">
        <f t="shared" si="125"/>
        <v>202.85489485383272</v>
      </c>
      <c r="Y199" s="18">
        <f t="shared" si="125"/>
        <v>174.13186082530794</v>
      </c>
      <c r="Z199" s="18">
        <f t="shared" si="125"/>
        <v>160.84894238568938</v>
      </c>
      <c r="AA199" s="18">
        <f t="shared" si="125"/>
        <v>180.34228237184692</v>
      </c>
      <c r="AB199" s="18">
        <f t="shared" si="125"/>
        <v>135.71133330219908</v>
      </c>
      <c r="AC199" s="18">
        <f t="shared" si="125"/>
        <v>130.50306111404828</v>
      </c>
      <c r="AD199" s="18">
        <f t="shared" si="125"/>
        <v>164.46959229866408</v>
      </c>
      <c r="AE199" s="18">
        <f t="shared" si="125"/>
        <v>166.19381060805105</v>
      </c>
      <c r="AF199" s="18">
        <f t="shared" si="125"/>
        <v>161.75896184046417</v>
      </c>
      <c r="AG199" s="18">
        <f t="shared" si="125"/>
        <v>142.48646870473655</v>
      </c>
      <c r="AH199" s="18">
        <f t="shared" si="125"/>
        <v>122.91457502461874</v>
      </c>
      <c r="AI199" s="18">
        <f t="shared" si="125"/>
        <v>127.4885300907806</v>
      </c>
      <c r="AJ199" s="18">
        <f t="shared" si="125"/>
        <v>90.998983343879218</v>
      </c>
      <c r="AK199" s="18">
        <f t="shared" si="125"/>
        <v>92.521852323578855</v>
      </c>
      <c r="AL199" s="18">
        <f t="shared" si="125"/>
        <v>118.36361120495748</v>
      </c>
    </row>
    <row r="200" spans="1:38" x14ac:dyDescent="0.25">
      <c r="A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  <c r="Y200" s="135"/>
      <c r="Z200" s="135"/>
      <c r="AA200" s="135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</row>
    <row r="201" spans="1:38" x14ac:dyDescent="0.25">
      <c r="A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  <c r="AG201" s="135"/>
      <c r="AH201" s="135"/>
      <c r="AI201" s="135"/>
      <c r="AJ201" s="135"/>
      <c r="AK201" s="135"/>
      <c r="AL201" s="135"/>
    </row>
    <row r="202" spans="1:38" x14ac:dyDescent="0.25">
      <c r="A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  <c r="Y202" s="135"/>
      <c r="Z202" s="135"/>
      <c r="AA202" s="135"/>
      <c r="AB202" s="135"/>
      <c r="AC202" s="135"/>
      <c r="AD202" s="135"/>
      <c r="AE202" s="135"/>
      <c r="AF202" s="135"/>
      <c r="AG202" s="135"/>
      <c r="AH202" s="135"/>
      <c r="AI202" s="135"/>
      <c r="AJ202" s="135"/>
      <c r="AK202" s="135"/>
      <c r="AL202" s="135"/>
    </row>
    <row r="203" spans="1:38" x14ac:dyDescent="0.25">
      <c r="A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  <c r="Y203" s="135"/>
      <c r="Z203" s="135"/>
      <c r="AA203" s="135"/>
      <c r="AB203" s="135"/>
      <c r="AC203" s="135"/>
      <c r="AD203" s="135"/>
      <c r="AE203" s="135"/>
      <c r="AF203" s="135"/>
      <c r="AG203" s="135"/>
      <c r="AH203" s="135"/>
      <c r="AI203" s="135"/>
      <c r="AJ203" s="135"/>
      <c r="AK203" s="135"/>
      <c r="AL203" s="135"/>
    </row>
    <row r="204" spans="1:38" x14ac:dyDescent="0.25">
      <c r="A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  <c r="Y204" s="135"/>
      <c r="Z204" s="135"/>
      <c r="AA204" s="135"/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</row>
    <row r="205" spans="1:38" ht="15.75" thickBot="1" x14ac:dyDescent="0.3">
      <c r="A205" s="139"/>
      <c r="B205" s="139"/>
      <c r="C205" s="139"/>
      <c r="D205" s="139"/>
      <c r="E205" s="139"/>
      <c r="F205" s="139"/>
      <c r="G205" s="139"/>
      <c r="H205" s="139"/>
      <c r="I205" s="139"/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/>
      <c r="AF205" s="139"/>
      <c r="AG205" s="139"/>
      <c r="AH205" s="139"/>
      <c r="AI205" s="139"/>
      <c r="AJ205" s="139"/>
      <c r="AK205" s="139"/>
      <c r="AL205" s="139"/>
    </row>
    <row r="206" spans="1:38" x14ac:dyDescent="0.25">
      <c r="A206" s="134" t="str">
        <f>+A166</f>
        <v>Option 3: 600 MW in 2026 and 600 MW in 2028</v>
      </c>
      <c r="B206" s="134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</row>
    <row r="207" spans="1:38" x14ac:dyDescent="0.25">
      <c r="A207" s="134" t="s">
        <v>15</v>
      </c>
      <c r="B207" s="134" t="str">
        <f>+Overview!D9</f>
        <v>3. Sustained renewables uptake</v>
      </c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</row>
    <row r="208" spans="1:38" x14ac:dyDescent="0.25">
      <c r="A208" s="136" t="s">
        <v>145</v>
      </c>
      <c r="B208" s="137" t="s">
        <v>174</v>
      </c>
      <c r="C208" s="137" t="s">
        <v>142</v>
      </c>
      <c r="D208" s="138" t="s">
        <v>158</v>
      </c>
      <c r="G208" s="135"/>
      <c r="H208" s="144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  <c r="Y208" s="135"/>
      <c r="Z208" s="135"/>
      <c r="AA208" s="135"/>
      <c r="AB208" s="135"/>
      <c r="AC208" s="135"/>
      <c r="AD208" s="135"/>
      <c r="AE208" s="135"/>
      <c r="AF208" s="135"/>
      <c r="AG208" s="135"/>
      <c r="AH208" s="135"/>
      <c r="AI208" s="135"/>
      <c r="AJ208" s="135"/>
      <c r="AK208" s="135"/>
      <c r="AL208" s="135"/>
    </row>
    <row r="209" spans="1:38" x14ac:dyDescent="0.25">
      <c r="A209" s="135"/>
      <c r="G209" s="135" t="s">
        <v>128</v>
      </c>
      <c r="H209" s="135"/>
      <c r="I209" s="142" t="s">
        <v>23</v>
      </c>
      <c r="J209" s="142" t="s">
        <v>24</v>
      </c>
      <c r="K209" s="142" t="s">
        <v>25</v>
      </c>
      <c r="L209" s="142" t="s">
        <v>26</v>
      </c>
      <c r="M209" s="142" t="s">
        <v>27</v>
      </c>
      <c r="N209" s="142" t="s">
        <v>28</v>
      </c>
      <c r="O209" s="142" t="s">
        <v>29</v>
      </c>
      <c r="P209" s="142" t="s">
        <v>30</v>
      </c>
      <c r="Q209" s="142" t="s">
        <v>31</v>
      </c>
      <c r="R209" s="142" t="s">
        <v>32</v>
      </c>
      <c r="S209" s="142" t="s">
        <v>33</v>
      </c>
      <c r="T209" s="142" t="s">
        <v>34</v>
      </c>
      <c r="U209" s="142" t="s">
        <v>35</v>
      </c>
      <c r="V209" s="142" t="s">
        <v>36</v>
      </c>
      <c r="W209" s="142" t="s">
        <v>37</v>
      </c>
      <c r="X209" s="142" t="s">
        <v>38</v>
      </c>
      <c r="Y209" s="142" t="s">
        <v>39</v>
      </c>
      <c r="Z209" s="142" t="s">
        <v>40</v>
      </c>
      <c r="AA209" s="142" t="s">
        <v>41</v>
      </c>
      <c r="AB209" s="142" t="s">
        <v>42</v>
      </c>
      <c r="AC209" s="142" t="s">
        <v>43</v>
      </c>
      <c r="AD209" s="142" t="s">
        <v>44</v>
      </c>
      <c r="AE209" s="142" t="s">
        <v>45</v>
      </c>
      <c r="AF209" s="142" t="s">
        <v>46</v>
      </c>
      <c r="AG209" s="142" t="s">
        <v>47</v>
      </c>
      <c r="AH209" s="142" t="s">
        <v>48</v>
      </c>
      <c r="AI209" s="142" t="s">
        <v>49</v>
      </c>
      <c r="AJ209" s="142" t="s">
        <v>50</v>
      </c>
      <c r="AK209" s="142" t="s">
        <v>51</v>
      </c>
      <c r="AL209" s="142" t="s">
        <v>52</v>
      </c>
    </row>
    <row r="210" spans="1:38" x14ac:dyDescent="0.25">
      <c r="A210" s="135"/>
      <c r="G210" s="8"/>
      <c r="H210" s="9" t="s">
        <v>16</v>
      </c>
      <c r="I210" s="141">
        <v>-2.1200141790051703E-2</v>
      </c>
      <c r="J210" s="141">
        <v>-2.1732648204344042E-2</v>
      </c>
      <c r="K210" s="141">
        <v>1.6167890806206913</v>
      </c>
      <c r="L210" s="141">
        <v>0.56820807684636065</v>
      </c>
      <c r="M210" s="141">
        <v>-1.0946966288760223</v>
      </c>
      <c r="N210" s="141">
        <v>-6.268207385426706</v>
      </c>
      <c r="O210" s="141">
        <v>11.306944720924321</v>
      </c>
      <c r="P210" s="141">
        <v>-14.810278084803713</v>
      </c>
      <c r="Q210" s="141">
        <v>79.444582259805657</v>
      </c>
      <c r="R210" s="141">
        <v>10.336607963101642</v>
      </c>
      <c r="S210" s="141">
        <v>86.333625293943896</v>
      </c>
      <c r="T210" s="141">
        <v>11.560113428082786</v>
      </c>
      <c r="U210" s="141">
        <v>38.179543599267163</v>
      </c>
      <c r="V210" s="141">
        <v>27.718429575646041</v>
      </c>
      <c r="W210" s="141">
        <v>16.743805389550289</v>
      </c>
      <c r="X210" s="141">
        <v>29.91146521188557</v>
      </c>
      <c r="Y210" s="141">
        <v>-30.807265368432127</v>
      </c>
      <c r="Z210" s="141">
        <v>-83.310503473920562</v>
      </c>
      <c r="AA210" s="141">
        <v>-45.434000774359902</v>
      </c>
      <c r="AB210" s="141">
        <v>-90.883242064667229</v>
      </c>
      <c r="AC210" s="141">
        <v>-93.725965083649953</v>
      </c>
      <c r="AD210" s="141">
        <v>-83.303183086424269</v>
      </c>
      <c r="AE210" s="141">
        <v>-68.191564321964506</v>
      </c>
      <c r="AF210" s="141">
        <v>-71.315911043253891</v>
      </c>
      <c r="AG210" s="141">
        <v>-79.848716872994828</v>
      </c>
      <c r="AH210" s="141">
        <v>-74.104006197517265</v>
      </c>
      <c r="AI210" s="141">
        <v>-58.482151179539414</v>
      </c>
      <c r="AJ210" s="141">
        <v>-61.927733810845893</v>
      </c>
      <c r="AK210" s="141">
        <v>-56.224394714711252</v>
      </c>
      <c r="AL210" s="141">
        <v>-48.949446706203616</v>
      </c>
    </row>
    <row r="211" spans="1:38" x14ac:dyDescent="0.25">
      <c r="A211" s="135"/>
      <c r="G211" s="11"/>
      <c r="H211" s="9" t="s">
        <v>125</v>
      </c>
      <c r="I211" s="10">
        <v>-1.3453687588629748E-2</v>
      </c>
      <c r="J211" s="10">
        <v>-1.2411632695311425E-2</v>
      </c>
      <c r="K211" s="10">
        <v>0.40936282415688963</v>
      </c>
      <c r="L211" s="10">
        <v>0.52926370561355185</v>
      </c>
      <c r="M211" s="10">
        <v>1.7165446337439079</v>
      </c>
      <c r="N211" s="10">
        <v>2.7069486921640404</v>
      </c>
      <c r="O211" s="10">
        <v>10.365287957012896</v>
      </c>
      <c r="P211" s="10">
        <v>2.8888478194233471</v>
      </c>
      <c r="Q211" s="10">
        <v>30.771861974536307</v>
      </c>
      <c r="R211" s="10">
        <v>11.224167536086668</v>
      </c>
      <c r="S211" s="10">
        <v>20.324675950172946</v>
      </c>
      <c r="T211" s="10">
        <v>1.969611911118136</v>
      </c>
      <c r="U211" s="10">
        <v>11.293101154604983</v>
      </c>
      <c r="V211" s="10">
        <v>7.9066580699101223</v>
      </c>
      <c r="W211" s="10">
        <v>5.4851453822632266</v>
      </c>
      <c r="X211" s="10">
        <v>9.4852127998848346</v>
      </c>
      <c r="Y211" s="10">
        <v>-6.4584140555273279</v>
      </c>
      <c r="Z211" s="10">
        <v>-24.234818023392563</v>
      </c>
      <c r="AA211" s="10">
        <v>-12.310662188029596</v>
      </c>
      <c r="AB211" s="10">
        <v>-31.664814793289111</v>
      </c>
      <c r="AC211" s="10">
        <v>-32.272162661123502</v>
      </c>
      <c r="AD211" s="10">
        <v>-29.157142048390938</v>
      </c>
      <c r="AE211" s="10">
        <v>-24.539076559784917</v>
      </c>
      <c r="AF211" s="10">
        <v>-25.020193805168333</v>
      </c>
      <c r="AG211" s="10">
        <v>-27.608137322777111</v>
      </c>
      <c r="AH211" s="10">
        <v>-25.748936501908247</v>
      </c>
      <c r="AI211" s="10">
        <v>-20.496691809629397</v>
      </c>
      <c r="AJ211" s="10">
        <v>-21.357450556975721</v>
      </c>
      <c r="AK211" s="10">
        <v>-19.282544383006041</v>
      </c>
      <c r="AL211" s="10">
        <v>-16.901112472301122</v>
      </c>
    </row>
    <row r="212" spans="1:38" x14ac:dyDescent="0.25">
      <c r="A212" s="135"/>
      <c r="G212" s="12"/>
      <c r="H212" s="9" t="s">
        <v>17</v>
      </c>
      <c r="I212" s="10">
        <v>-0.18976889553869114</v>
      </c>
      <c r="J212" s="10">
        <v>3.163454731616639</v>
      </c>
      <c r="K212" s="10">
        <v>2.06467900939424</v>
      </c>
      <c r="L212" s="10">
        <v>3.5915870048834222</v>
      </c>
      <c r="M212" s="10">
        <v>6.6411054747459275</v>
      </c>
      <c r="N212" s="10">
        <v>-9.28171444536747</v>
      </c>
      <c r="O212" s="10">
        <v>54.96428821188556</v>
      </c>
      <c r="P212" s="10">
        <v>36.638452997305194</v>
      </c>
      <c r="Q212" s="10">
        <v>61.082650606558673</v>
      </c>
      <c r="R212" s="10">
        <v>65.800829386478654</v>
      </c>
      <c r="S212" s="10">
        <v>70.46526704943949</v>
      </c>
      <c r="T212" s="10">
        <v>99.729377804026399</v>
      </c>
      <c r="U212" s="10">
        <v>95.113238638410621</v>
      </c>
      <c r="V212" s="10">
        <v>162.84912496855668</v>
      </c>
      <c r="W212" s="10">
        <v>62.671609279299901</v>
      </c>
      <c r="X212" s="10">
        <v>138.3053915892956</v>
      </c>
      <c r="Y212" s="10">
        <v>182.97009964676977</v>
      </c>
      <c r="Z212" s="10">
        <v>275.04989690982075</v>
      </c>
      <c r="AA212" s="10">
        <v>238.23032677032484</v>
      </c>
      <c r="AB212" s="10">
        <v>250.93301846620011</v>
      </c>
      <c r="AC212" s="10">
        <v>233.90388133018041</v>
      </c>
      <c r="AD212" s="10">
        <v>266.84931904367409</v>
      </c>
      <c r="AE212" s="10">
        <v>236.94176704172014</v>
      </c>
      <c r="AF212" s="10">
        <v>257.02407297922036</v>
      </c>
      <c r="AG212" s="10">
        <v>239.27767957631499</v>
      </c>
      <c r="AH212" s="10">
        <v>202.11270041256012</v>
      </c>
      <c r="AI212" s="10">
        <v>197.49295562994371</v>
      </c>
      <c r="AJ212" s="10">
        <v>167.96664165742482</v>
      </c>
      <c r="AK212" s="10">
        <v>158.65079940392616</v>
      </c>
      <c r="AL212" s="10">
        <v>175.01512301032994</v>
      </c>
    </row>
    <row r="213" spans="1:38" x14ac:dyDescent="0.25">
      <c r="A213" s="135"/>
      <c r="G213" s="13"/>
      <c r="H213" s="9" t="s">
        <v>126</v>
      </c>
      <c r="I213" s="10">
        <v>3.1704355697570463E-2</v>
      </c>
      <c r="J213" s="10">
        <v>0.28796061849914167</v>
      </c>
      <c r="K213" s="10">
        <v>-0.3393842460925498</v>
      </c>
      <c r="L213" s="10">
        <v>0.33774924560873387</v>
      </c>
      <c r="M213" s="10">
        <v>0.43398911374697491</v>
      </c>
      <c r="N213" s="10">
        <v>1.2409371676513956</v>
      </c>
      <c r="O213" s="10">
        <v>6.6080917308174776</v>
      </c>
      <c r="P213" s="10">
        <v>6.2625064748024215</v>
      </c>
      <c r="Q213" s="10">
        <v>17.769169390845946</v>
      </c>
      <c r="R213" s="10">
        <v>13.569309512881546</v>
      </c>
      <c r="S213" s="10">
        <v>1.8790993326538228</v>
      </c>
      <c r="T213" s="10">
        <v>8.734446825466307</v>
      </c>
      <c r="U213" s="10">
        <v>4.0503345447888819</v>
      </c>
      <c r="V213" s="10">
        <v>3.7308994951653176</v>
      </c>
      <c r="W213" s="10">
        <v>6.018166556849053</v>
      </c>
      <c r="X213" s="10">
        <v>2.9153022327856206</v>
      </c>
      <c r="Y213" s="10">
        <v>8.0211143217362064</v>
      </c>
      <c r="Z213" s="10">
        <v>14.791193834119042</v>
      </c>
      <c r="AA213" s="10">
        <v>11.557637716742306</v>
      </c>
      <c r="AB213" s="10">
        <v>17.547512860965526</v>
      </c>
      <c r="AC213" s="10">
        <v>17.112919112138911</v>
      </c>
      <c r="AD213" s="10">
        <v>15.140807368286175</v>
      </c>
      <c r="AE213" s="10">
        <v>13.811499929321656</v>
      </c>
      <c r="AF213" s="10">
        <v>12.633058507108785</v>
      </c>
      <c r="AG213" s="10">
        <v>13.586593159079257</v>
      </c>
      <c r="AH213" s="10">
        <v>12.71353420799943</v>
      </c>
      <c r="AI213" s="10">
        <v>10.933279630566858</v>
      </c>
      <c r="AJ213" s="10">
        <v>11.410953298164486</v>
      </c>
      <c r="AK213" s="10">
        <v>10.271469400554565</v>
      </c>
      <c r="AL213" s="10">
        <v>7.8399603380033795</v>
      </c>
    </row>
    <row r="214" spans="1:38" x14ac:dyDescent="0.25">
      <c r="A214" s="135"/>
      <c r="G214" s="14"/>
      <c r="H214" s="9" t="s">
        <v>18</v>
      </c>
      <c r="I214" s="10">
        <v>-7.3317953326791706E-4</v>
      </c>
      <c r="J214" s="10">
        <v>-7.5225792659667275E-4</v>
      </c>
      <c r="K214" s="10">
        <v>-1.2977335169856406E-3</v>
      </c>
      <c r="L214" s="10">
        <v>-1.2953448294763855E-3</v>
      </c>
      <c r="M214" s="10">
        <v>0.46230211024458967</v>
      </c>
      <c r="N214" s="10">
        <v>-1.6602562861383063E-3</v>
      </c>
      <c r="O214" s="10">
        <v>2.6659577450517951</v>
      </c>
      <c r="P214" s="10">
        <v>9.1918926342765559</v>
      </c>
      <c r="Q214" s="10">
        <v>22.993291603742577</v>
      </c>
      <c r="R214" s="10">
        <v>13.003356853830113</v>
      </c>
      <c r="S214" s="10">
        <v>20.360911849772009</v>
      </c>
      <c r="T214" s="10">
        <v>19.940547309881708</v>
      </c>
      <c r="U214" s="10">
        <v>31.550072475636142</v>
      </c>
      <c r="V214" s="10">
        <v>26.621961983900832</v>
      </c>
      <c r="W214" s="10">
        <v>25.138770728931831</v>
      </c>
      <c r="X214" s="10">
        <v>27.362029003931639</v>
      </c>
      <c r="Y214" s="10">
        <v>12.626960430863562</v>
      </c>
      <c r="Z214" s="10">
        <v>1.000878958481735</v>
      </c>
      <c r="AA214" s="10">
        <v>6.9175238809839925</v>
      </c>
      <c r="AB214" s="10">
        <v>-2.2628701940044493</v>
      </c>
      <c r="AC214" s="10">
        <v>-4.8215548705732658</v>
      </c>
      <c r="AD214" s="10">
        <v>-2.7990031568606355</v>
      </c>
      <c r="AE214" s="10">
        <v>-0.44503261620036483</v>
      </c>
      <c r="AF214" s="10">
        <v>-2.5122045625309397</v>
      </c>
      <c r="AG214" s="10">
        <v>-6.0086542332828685</v>
      </c>
      <c r="AH214" s="10">
        <v>-5.5203877408277435</v>
      </c>
      <c r="AI214" s="10">
        <v>-1.3403592164008842</v>
      </c>
      <c r="AJ214" s="10">
        <v>-2.8092405158417932</v>
      </c>
      <c r="AK214" s="10">
        <v>-1.6779027967849061</v>
      </c>
      <c r="AL214" s="10">
        <v>0.36111931843791467</v>
      </c>
    </row>
    <row r="215" spans="1:38" x14ac:dyDescent="0.25">
      <c r="A215" s="135"/>
      <c r="G215" s="15"/>
      <c r="H215" s="9" t="s">
        <v>19</v>
      </c>
      <c r="I215" s="10">
        <v>-4.1893714349999977E-3</v>
      </c>
      <c r="J215" s="10">
        <v>-4.190438753999999E-3</v>
      </c>
      <c r="K215" s="10">
        <v>7.8051705997950194E-5</v>
      </c>
      <c r="L215" s="10">
        <v>1.9126187503039844</v>
      </c>
      <c r="M215" s="10">
        <v>-0.3524009311390004</v>
      </c>
      <c r="N215" s="10">
        <v>1.0288856382739979</v>
      </c>
      <c r="O215" s="10">
        <v>21.831229347670011</v>
      </c>
      <c r="P215" s="10">
        <v>-0.20319736530400334</v>
      </c>
      <c r="Q215" s="10">
        <v>-4.1191821259999976E-3</v>
      </c>
      <c r="R215" s="10">
        <v>7.838552797499998E-2</v>
      </c>
      <c r="S215" s="10">
        <v>-2.2023638111260029</v>
      </c>
      <c r="T215" s="10">
        <v>0.8332279930950115</v>
      </c>
      <c r="U215" s="10">
        <v>0.1611274834960007</v>
      </c>
      <c r="V215" s="10">
        <v>-0.87821684375999354</v>
      </c>
      <c r="W215" s="10">
        <v>-0.13106682355999766</v>
      </c>
      <c r="X215" s="10">
        <v>-0.75790622157500209</v>
      </c>
      <c r="Y215" s="10">
        <v>-4.8275357749999036E-3</v>
      </c>
      <c r="Z215" s="10">
        <v>2.9875706286900012</v>
      </c>
      <c r="AA215" s="10">
        <v>0.54013915674000046</v>
      </c>
      <c r="AB215" s="10">
        <v>0.32223321675600047</v>
      </c>
      <c r="AC215" s="10">
        <v>-8.2082006284999842E-2</v>
      </c>
      <c r="AD215" s="10">
        <v>0.81805947645398192</v>
      </c>
      <c r="AE215" s="10">
        <v>0.85622139348400417</v>
      </c>
      <c r="AF215" s="10">
        <v>-0.12318267512499759</v>
      </c>
      <c r="AG215" s="10">
        <v>-4.8641303669999907E-3</v>
      </c>
      <c r="AH215" s="10">
        <v>-8.0026367914999952E-2</v>
      </c>
      <c r="AI215" s="10">
        <v>-0.10449846522599948</v>
      </c>
      <c r="AJ215" s="10">
        <v>0.16748055488499602</v>
      </c>
      <c r="AK215" s="10">
        <v>2.9128483352000245E-2</v>
      </c>
      <c r="AL215" s="10">
        <v>0.6398964811599992</v>
      </c>
    </row>
    <row r="216" spans="1:38" x14ac:dyDescent="0.25">
      <c r="A216" s="135"/>
      <c r="G216" s="16"/>
      <c r="H216" s="9" t="s">
        <v>20</v>
      </c>
      <c r="I216" s="10">
        <v>5.6107219541300566</v>
      </c>
      <c r="J216" s="10">
        <v>4.4585801053127704E-7</v>
      </c>
      <c r="K216" s="10">
        <v>-3.0790253568910962E-6</v>
      </c>
      <c r="L216" s="10">
        <v>-2.5096208061438782E-6</v>
      </c>
      <c r="M216" s="10">
        <v>-2.8117933951439866</v>
      </c>
      <c r="N216" s="10">
        <v>-13.226155273710033</v>
      </c>
      <c r="O216" s="10">
        <v>-1.8082008212254635E-6</v>
      </c>
      <c r="P216" s="10">
        <v>-1.0204787086870688</v>
      </c>
      <c r="Q216" s="10">
        <v>6.4470310859420641E-5</v>
      </c>
      <c r="R216" s="10">
        <v>-3.3111282952021768E-6</v>
      </c>
      <c r="S216" s="10">
        <v>-1.9427793039779137E-7</v>
      </c>
      <c r="T216" s="10">
        <v>-1.3074370480961309E-6</v>
      </c>
      <c r="U216" s="10">
        <v>-2.0438571254037123</v>
      </c>
      <c r="V216" s="10">
        <v>-4.2270205809396662E-6</v>
      </c>
      <c r="W216" s="10">
        <v>-3.1670499022644389E-6</v>
      </c>
      <c r="X216" s="10">
        <v>-1.4823550545493684E-6</v>
      </c>
      <c r="Y216" s="10">
        <v>-1.1486052267774464E-6</v>
      </c>
      <c r="Z216" s="10">
        <v>-8.2393520819853127E-7</v>
      </c>
      <c r="AA216" s="10">
        <v>-8.9501640397028927E-7</v>
      </c>
      <c r="AB216" s="10">
        <v>-6.1828642570630791E-7</v>
      </c>
      <c r="AC216" s="10">
        <v>-1.4029002531455106E-8</v>
      </c>
      <c r="AD216" s="10">
        <v>-3.5218998808553168E-7</v>
      </c>
      <c r="AE216" s="10">
        <v>-7.1045760864782591E-8</v>
      </c>
      <c r="AF216" s="10">
        <v>-2.216306396725522E-8</v>
      </c>
      <c r="AG216" s="10">
        <v>-9.3215898231985088E-7</v>
      </c>
      <c r="AH216" s="10">
        <v>-2.5294414585433245E-7</v>
      </c>
      <c r="AI216" s="10">
        <v>-2.450685105122346E-7</v>
      </c>
      <c r="AJ216" s="10">
        <v>-1.8683217215661348E-7</v>
      </c>
      <c r="AK216" s="10">
        <v>-7.6714998866335247E-6</v>
      </c>
      <c r="AL216" s="10">
        <v>-2.5373360012039596E-7</v>
      </c>
    </row>
    <row r="217" spans="1:38" x14ac:dyDescent="0.25">
      <c r="A217" s="135"/>
      <c r="G217" s="17"/>
      <c r="H217" s="9" t="s">
        <v>21</v>
      </c>
      <c r="I217" s="10">
        <v>-5.1831185099998622E-4</v>
      </c>
      <c r="J217" s="10">
        <v>3.4295109939999624E-3</v>
      </c>
      <c r="K217" s="10">
        <v>1.6904930888999969E-2</v>
      </c>
      <c r="L217" s="10">
        <v>1.0863907030999986E-2</v>
      </c>
      <c r="M217" s="10">
        <v>1.319825667800012E-2</v>
      </c>
      <c r="N217" s="10">
        <v>-5.3418512519999961E-2</v>
      </c>
      <c r="O217" s="10">
        <v>-0.58525465672999988</v>
      </c>
      <c r="P217" s="10">
        <v>-0.98694166080000012</v>
      </c>
      <c r="Q217" s="10">
        <v>-0.86576750506</v>
      </c>
      <c r="R217" s="10">
        <v>-0.66220183269999999</v>
      </c>
      <c r="S217" s="10">
        <v>-0.24260207779999998</v>
      </c>
      <c r="T217" s="10">
        <v>-0.56212659639999996</v>
      </c>
      <c r="U217" s="10">
        <v>-0.51363962710000011</v>
      </c>
      <c r="V217" s="10">
        <v>-0.31074986636000002</v>
      </c>
      <c r="W217" s="10">
        <v>-0.4575122137</v>
      </c>
      <c r="X217" s="10">
        <v>-0.26341673630000018</v>
      </c>
      <c r="Y217" s="10">
        <v>-0.37121627809999991</v>
      </c>
      <c r="Z217" s="10">
        <v>-0.13297893480000006</v>
      </c>
      <c r="AA217" s="10">
        <v>-7.2199811300000083E-2</v>
      </c>
      <c r="AB217" s="10">
        <v>-0.24005515259999988</v>
      </c>
      <c r="AC217" s="10">
        <v>-0.26846443995000002</v>
      </c>
      <c r="AD217" s="10">
        <v>-0.11309338169999988</v>
      </c>
      <c r="AE217" s="10">
        <v>-0.16564319329999999</v>
      </c>
      <c r="AF217" s="10">
        <v>-0.19844489360000001</v>
      </c>
      <c r="AG217" s="10">
        <v>-0.16828384369999999</v>
      </c>
      <c r="AH217" s="10">
        <v>-4.6411320299999975E-2</v>
      </c>
      <c r="AI217" s="10">
        <v>-1.6020502799999864E-2</v>
      </c>
      <c r="AJ217" s="10">
        <v>-0.10864771379999996</v>
      </c>
      <c r="AK217" s="10">
        <v>-0.18292628950000006</v>
      </c>
      <c r="AL217" s="10">
        <v>3.2579940819999986E-2</v>
      </c>
    </row>
    <row r="218" spans="1:38" x14ac:dyDescent="0.25">
      <c r="A218" s="135"/>
      <c r="G218" s="135"/>
      <c r="H218" s="135" t="s">
        <v>22</v>
      </c>
      <c r="I218" s="18">
        <f t="shared" ref="I218:AL218" si="126">+SUM(I210:I217)</f>
        <v>5.4125627220909864</v>
      </c>
      <c r="J218" s="18">
        <f t="shared" si="126"/>
        <v>3.4157583293875389</v>
      </c>
      <c r="K218" s="18">
        <f t="shared" si="126"/>
        <v>3.767128838131927</v>
      </c>
      <c r="L218" s="18">
        <f t="shared" si="126"/>
        <v>6.9489928358367701</v>
      </c>
      <c r="M218" s="18">
        <f t="shared" si="126"/>
        <v>5.0082486340003909</v>
      </c>
      <c r="N218" s="18">
        <f t="shared" si="126"/>
        <v>-23.854384375220913</v>
      </c>
      <c r="O218" s="18">
        <f t="shared" si="126"/>
        <v>107.15654324843125</v>
      </c>
      <c r="P218" s="18">
        <f t="shared" si="126"/>
        <v>37.960804106212734</v>
      </c>
      <c r="Q218" s="18">
        <f t="shared" si="126"/>
        <v>211.19173361861402</v>
      </c>
      <c r="R218" s="18">
        <f t="shared" si="126"/>
        <v>113.35045163652532</v>
      </c>
      <c r="S218" s="18">
        <f t="shared" si="126"/>
        <v>196.91861339277824</v>
      </c>
      <c r="T218" s="18">
        <f t="shared" si="126"/>
        <v>142.20519736783331</v>
      </c>
      <c r="U218" s="18">
        <f t="shared" si="126"/>
        <v>177.78992114370007</v>
      </c>
      <c r="V218" s="18">
        <f t="shared" si="126"/>
        <v>227.63810315603843</v>
      </c>
      <c r="W218" s="18">
        <f t="shared" si="126"/>
        <v>115.46891513258441</v>
      </c>
      <c r="X218" s="18">
        <f t="shared" si="126"/>
        <v>206.95807639755319</v>
      </c>
      <c r="Y218" s="18">
        <f t="shared" si="126"/>
        <v>165.97645001292983</v>
      </c>
      <c r="Z218" s="18">
        <f t="shared" si="126"/>
        <v>186.15123907506319</v>
      </c>
      <c r="AA218" s="18">
        <f t="shared" si="126"/>
        <v>199.42876385608523</v>
      </c>
      <c r="AB218" s="18">
        <f t="shared" si="126"/>
        <v>143.75178172107439</v>
      </c>
      <c r="AC218" s="18">
        <f t="shared" si="126"/>
        <v>119.8465713667086</v>
      </c>
      <c r="AD218" s="18">
        <f t="shared" si="126"/>
        <v>167.4357638628484</v>
      </c>
      <c r="AE218" s="18">
        <f t="shared" si="126"/>
        <v>158.26817160223024</v>
      </c>
      <c r="AF218" s="18">
        <f t="shared" si="126"/>
        <v>170.48719448448793</v>
      </c>
      <c r="AG218" s="18">
        <f t="shared" si="126"/>
        <v>139.22561540011347</v>
      </c>
      <c r="AH218" s="18">
        <f t="shared" si="126"/>
        <v>109.32646623914715</v>
      </c>
      <c r="AI218" s="18">
        <f t="shared" si="126"/>
        <v>127.98651384184636</v>
      </c>
      <c r="AJ218" s="18">
        <f t="shared" si="126"/>
        <v>93.342002726178734</v>
      </c>
      <c r="AK218" s="18">
        <f t="shared" si="126"/>
        <v>91.583621432330631</v>
      </c>
      <c r="AL218" s="18">
        <f t="shared" si="126"/>
        <v>118.03811965651289</v>
      </c>
    </row>
    <row r="219" spans="1:38" x14ac:dyDescent="0.25">
      <c r="A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  <c r="Y219" s="135"/>
      <c r="Z219" s="135"/>
      <c r="AA219" s="135"/>
      <c r="AB219" s="135"/>
      <c r="AC219" s="135"/>
      <c r="AD219" s="135"/>
      <c r="AE219" s="135"/>
      <c r="AF219" s="135"/>
      <c r="AG219" s="135"/>
      <c r="AH219" s="135"/>
      <c r="AI219" s="135"/>
      <c r="AJ219" s="135"/>
      <c r="AK219" s="135"/>
      <c r="AL219" s="135"/>
    </row>
    <row r="220" spans="1:38" x14ac:dyDescent="0.25">
      <c r="A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  <c r="AC220" s="135"/>
      <c r="AD220" s="135"/>
      <c r="AE220" s="135"/>
      <c r="AF220" s="135"/>
      <c r="AG220" s="135"/>
      <c r="AH220" s="135"/>
      <c r="AI220" s="135"/>
      <c r="AJ220" s="135"/>
      <c r="AK220" s="135"/>
      <c r="AL220" s="135"/>
    </row>
    <row r="221" spans="1:38" x14ac:dyDescent="0.25">
      <c r="A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  <c r="AB221" s="135"/>
      <c r="AC221" s="135"/>
      <c r="AD221" s="135"/>
      <c r="AE221" s="135"/>
      <c r="AF221" s="135"/>
      <c r="AG221" s="135"/>
      <c r="AH221" s="135"/>
      <c r="AI221" s="135"/>
      <c r="AJ221" s="135"/>
      <c r="AK221" s="135"/>
      <c r="AL221" s="135"/>
    </row>
    <row r="222" spans="1:38" x14ac:dyDescent="0.25">
      <c r="A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  <c r="AB222" s="135"/>
      <c r="AC222" s="135"/>
      <c r="AD222" s="135"/>
      <c r="AE222" s="135"/>
      <c r="AF222" s="135"/>
      <c r="AG222" s="135"/>
      <c r="AH222" s="135"/>
      <c r="AI222" s="135"/>
      <c r="AJ222" s="135"/>
      <c r="AK222" s="135"/>
      <c r="AL222" s="135"/>
    </row>
    <row r="223" spans="1:38" x14ac:dyDescent="0.25">
      <c r="A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  <c r="AA223" s="135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</row>
    <row r="224" spans="1:38" ht="15.75" thickBot="1" x14ac:dyDescent="0.3">
      <c r="A224" s="139"/>
      <c r="B224" s="139"/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/>
      <c r="AF224" s="139"/>
      <c r="AG224" s="139"/>
      <c r="AH224" s="139"/>
      <c r="AI224" s="139"/>
      <c r="AJ224" s="139"/>
      <c r="AK224" s="139"/>
      <c r="AL224" s="139"/>
    </row>
    <row r="225" spans="1:38" x14ac:dyDescent="0.25">
      <c r="A225" s="134" t="str">
        <f>+A166</f>
        <v>Option 3: 600 MW in 2026 and 600 MW in 2028</v>
      </c>
      <c r="B225" s="134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  <c r="AA225" s="135"/>
      <c r="AB225" s="135"/>
      <c r="AC225" s="135"/>
      <c r="AD225" s="135"/>
      <c r="AE225" s="135"/>
      <c r="AF225" s="135"/>
      <c r="AG225" s="135"/>
      <c r="AH225" s="135"/>
      <c r="AI225" s="135"/>
      <c r="AJ225" s="135"/>
      <c r="AK225" s="135"/>
      <c r="AL225" s="135"/>
    </row>
    <row r="226" spans="1:38" x14ac:dyDescent="0.25">
      <c r="A226" s="134" t="s">
        <v>15</v>
      </c>
      <c r="B226" s="134" t="str">
        <f>+Overview!D10</f>
        <v>4. Accelerated transition to low emissions future</v>
      </c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/>
      <c r="AB226" s="135"/>
      <c r="AC226" s="135"/>
      <c r="AD226" s="135"/>
      <c r="AE226" s="135"/>
      <c r="AF226" s="135"/>
      <c r="AG226" s="135"/>
      <c r="AH226" s="135"/>
      <c r="AI226" s="135"/>
      <c r="AJ226" s="135"/>
      <c r="AK226" s="135"/>
      <c r="AL226" s="135"/>
    </row>
    <row r="227" spans="1:38" x14ac:dyDescent="0.25">
      <c r="A227" s="136" t="s">
        <v>145</v>
      </c>
      <c r="B227" s="137" t="s">
        <v>168</v>
      </c>
      <c r="C227" s="137" t="s">
        <v>142</v>
      </c>
      <c r="D227" s="138" t="s">
        <v>147</v>
      </c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  <c r="Y227" s="135"/>
      <c r="Z227" s="135"/>
      <c r="AA227" s="135"/>
      <c r="AB227" s="135"/>
      <c r="AC227" s="135"/>
      <c r="AD227" s="135"/>
      <c r="AE227" s="135"/>
      <c r="AF227" s="135"/>
      <c r="AG227" s="135"/>
      <c r="AH227" s="135"/>
      <c r="AI227" s="135"/>
      <c r="AJ227" s="135"/>
      <c r="AK227" s="135"/>
      <c r="AL227" s="135"/>
    </row>
    <row r="228" spans="1:38" x14ac:dyDescent="0.25">
      <c r="A228" s="135"/>
      <c r="G228" s="135" t="s">
        <v>128</v>
      </c>
      <c r="H228" s="135"/>
      <c r="I228" s="142" t="s">
        <v>23</v>
      </c>
      <c r="J228" s="142" t="s">
        <v>24</v>
      </c>
      <c r="K228" s="142" t="s">
        <v>25</v>
      </c>
      <c r="L228" s="142" t="s">
        <v>26</v>
      </c>
      <c r="M228" s="142" t="s">
        <v>27</v>
      </c>
      <c r="N228" s="142" t="s">
        <v>28</v>
      </c>
      <c r="O228" s="142" t="s">
        <v>29</v>
      </c>
      <c r="P228" s="142" t="s">
        <v>30</v>
      </c>
      <c r="Q228" s="142" t="s">
        <v>31</v>
      </c>
      <c r="R228" s="142" t="s">
        <v>32</v>
      </c>
      <c r="S228" s="142" t="s">
        <v>33</v>
      </c>
      <c r="T228" s="142" t="s">
        <v>34</v>
      </c>
      <c r="U228" s="142" t="s">
        <v>35</v>
      </c>
      <c r="V228" s="142" t="s">
        <v>36</v>
      </c>
      <c r="W228" s="142" t="s">
        <v>37</v>
      </c>
      <c r="X228" s="142" t="s">
        <v>38</v>
      </c>
      <c r="Y228" s="142" t="s">
        <v>39</v>
      </c>
      <c r="Z228" s="142" t="s">
        <v>40</v>
      </c>
      <c r="AA228" s="142" t="s">
        <v>41</v>
      </c>
      <c r="AB228" s="142" t="s">
        <v>42</v>
      </c>
      <c r="AC228" s="142" t="s">
        <v>43</v>
      </c>
      <c r="AD228" s="142" t="s">
        <v>44</v>
      </c>
      <c r="AE228" s="142" t="s">
        <v>45</v>
      </c>
      <c r="AF228" s="142" t="s">
        <v>46</v>
      </c>
      <c r="AG228" s="142" t="s">
        <v>47</v>
      </c>
      <c r="AH228" s="142" t="s">
        <v>48</v>
      </c>
      <c r="AI228" s="142" t="s">
        <v>49</v>
      </c>
      <c r="AJ228" s="142" t="s">
        <v>50</v>
      </c>
      <c r="AK228" s="142" t="s">
        <v>51</v>
      </c>
      <c r="AL228" s="142" t="s">
        <v>52</v>
      </c>
    </row>
    <row r="229" spans="1:38" x14ac:dyDescent="0.25">
      <c r="A229" s="135"/>
      <c r="G229" s="8"/>
      <c r="H229" s="9" t="s">
        <v>16</v>
      </c>
      <c r="I229" s="141">
        <v>-3.0084686669746645</v>
      </c>
      <c r="J229" s="141">
        <v>-9.100485299783692</v>
      </c>
      <c r="K229" s="141">
        <v>3.7350296813199293</v>
      </c>
      <c r="L229" s="141">
        <v>9.7887103333075629</v>
      </c>
      <c r="M229" s="141">
        <v>15.511691980018554</v>
      </c>
      <c r="N229" s="141">
        <v>-11.338478843480743</v>
      </c>
      <c r="O229" s="141">
        <v>42.450243052995347</v>
      </c>
      <c r="P229" s="141">
        <v>77.344230896667568</v>
      </c>
      <c r="Q229" s="141">
        <v>117.25385300407493</v>
      </c>
      <c r="R229" s="141">
        <v>31.499451334376317</v>
      </c>
      <c r="S229" s="141">
        <v>49.351013600440638</v>
      </c>
      <c r="T229" s="141">
        <v>34.819673386782142</v>
      </c>
      <c r="U229" s="141">
        <v>61.937749670083122</v>
      </c>
      <c r="V229" s="141">
        <v>89.351565465912699</v>
      </c>
      <c r="W229" s="141">
        <v>40.766391423818732</v>
      </c>
      <c r="X229" s="141">
        <v>61.207666357387552</v>
      </c>
      <c r="Y229" s="141">
        <v>25.650548166803674</v>
      </c>
      <c r="Z229" s="141">
        <v>42.163860844693318</v>
      </c>
      <c r="AA229" s="141">
        <v>38.167051872882894</v>
      </c>
      <c r="AB229" s="141">
        <v>3.8615722641284265</v>
      </c>
      <c r="AC229" s="141">
        <v>-21.040997726644491</v>
      </c>
      <c r="AD229" s="141">
        <v>-20.835136869698545</v>
      </c>
      <c r="AE229" s="141">
        <v>-18.132168497714702</v>
      </c>
      <c r="AF229" s="141">
        <v>44.342218969195528</v>
      </c>
      <c r="AG229" s="141">
        <v>33.616670509374217</v>
      </c>
      <c r="AH229" s="141">
        <v>35.338758231161137</v>
      </c>
      <c r="AI229" s="141">
        <v>121.32159478681388</v>
      </c>
      <c r="AJ229" s="141">
        <v>130.13408958747095</v>
      </c>
      <c r="AK229" s="141">
        <v>109.71244012380157</v>
      </c>
      <c r="AL229" s="141">
        <v>175.23545761586092</v>
      </c>
    </row>
    <row r="230" spans="1:38" x14ac:dyDescent="0.25">
      <c r="A230" s="135"/>
      <c r="G230" s="11"/>
      <c r="H230" s="9" t="s">
        <v>125</v>
      </c>
      <c r="I230" s="10">
        <v>-2.0183873122917859</v>
      </c>
      <c r="J230" s="10">
        <v>-3.4782962258243657</v>
      </c>
      <c r="K230" s="10">
        <v>-0.91022051612382171</v>
      </c>
      <c r="L230" s="10">
        <v>2.5058115513329611</v>
      </c>
      <c r="M230" s="10">
        <v>7.2664776458495624</v>
      </c>
      <c r="N230" s="10">
        <v>7.9904180562115243</v>
      </c>
      <c r="O230" s="10">
        <v>23.337611521604941</v>
      </c>
      <c r="P230" s="10">
        <v>45.995294461089259</v>
      </c>
      <c r="Q230" s="10">
        <v>69.296866379160434</v>
      </c>
      <c r="R230" s="10">
        <v>24.686934476839326</v>
      </c>
      <c r="S230" s="10">
        <v>26.42247905221069</v>
      </c>
      <c r="T230" s="10">
        <v>10.474809357721142</v>
      </c>
      <c r="U230" s="10">
        <v>19.179583758460467</v>
      </c>
      <c r="V230" s="10">
        <v>28.256677864823587</v>
      </c>
      <c r="W230" s="10">
        <v>19.103879278721706</v>
      </c>
      <c r="X230" s="10">
        <v>22.166739579262639</v>
      </c>
      <c r="Y230" s="10">
        <v>16.615594190802767</v>
      </c>
      <c r="Z230" s="10">
        <v>17.024537401657653</v>
      </c>
      <c r="AA230" s="10">
        <v>13.455926381857353</v>
      </c>
      <c r="AB230" s="10">
        <v>-37.916486870834092</v>
      </c>
      <c r="AC230" s="10">
        <v>-60.274254090969066</v>
      </c>
      <c r="AD230" s="10">
        <v>-55.477616756384919</v>
      </c>
      <c r="AE230" s="10">
        <v>-51.418943107127689</v>
      </c>
      <c r="AF230" s="10">
        <v>-28.724385785687332</v>
      </c>
      <c r="AG230" s="10">
        <v>-28.214502770985064</v>
      </c>
      <c r="AH230" s="10">
        <v>-28.730665514637167</v>
      </c>
      <c r="AI230" s="10">
        <v>-3.7578787468594328</v>
      </c>
      <c r="AJ230" s="10">
        <v>-5.5309275470153807</v>
      </c>
      <c r="AK230" s="10">
        <v>-3.5254964803643816</v>
      </c>
      <c r="AL230" s="10">
        <v>6.8125976266522912</v>
      </c>
    </row>
    <row r="231" spans="1:38" x14ac:dyDescent="0.25">
      <c r="A231" s="135"/>
      <c r="G231" s="12"/>
      <c r="H231" s="9" t="s">
        <v>17</v>
      </c>
      <c r="I231" s="10">
        <v>3.1438073775498196</v>
      </c>
      <c r="J231" s="10">
        <v>5.4553032990293104</v>
      </c>
      <c r="K231" s="10">
        <v>-0.52279750976867945</v>
      </c>
      <c r="L231" s="10">
        <v>1.0814074427098603</v>
      </c>
      <c r="M231" s="10">
        <v>-5.6584652328497214</v>
      </c>
      <c r="N231" s="10">
        <v>-9.136893772250005</v>
      </c>
      <c r="O231" s="10">
        <v>9.5338347312695078</v>
      </c>
      <c r="P231" s="10">
        <v>-12.822967640981005</v>
      </c>
      <c r="Q231" s="10">
        <v>13.36865874446039</v>
      </c>
      <c r="R231" s="10">
        <v>60.217449795090488</v>
      </c>
      <c r="S231" s="10">
        <v>35.762244312070152</v>
      </c>
      <c r="T231" s="10">
        <v>60.563816704319606</v>
      </c>
      <c r="U231" s="10">
        <v>47.134829947168782</v>
      </c>
      <c r="V231" s="10">
        <v>52.524196284160553</v>
      </c>
      <c r="W231" s="10">
        <v>36.922432919340508</v>
      </c>
      <c r="X231" s="10">
        <v>134.72458419848931</v>
      </c>
      <c r="Y231" s="10">
        <v>119.4287127344594</v>
      </c>
      <c r="Z231" s="10">
        <v>131.7385107358698</v>
      </c>
      <c r="AA231" s="10">
        <v>127.85416826578967</v>
      </c>
      <c r="AB231" s="10">
        <v>281.84254935481977</v>
      </c>
      <c r="AC231" s="10">
        <v>407.38450684724012</v>
      </c>
      <c r="AD231" s="10">
        <v>369.06432386500092</v>
      </c>
      <c r="AE231" s="10">
        <v>316.89216041502982</v>
      </c>
      <c r="AF231" s="10">
        <v>262.3787285656399</v>
      </c>
      <c r="AG231" s="10">
        <v>257.01989589853019</v>
      </c>
      <c r="AH231" s="10">
        <v>234.13874030744</v>
      </c>
      <c r="AI231" s="10">
        <v>114.19159624121403</v>
      </c>
      <c r="AJ231" s="10">
        <v>95.02982239455423</v>
      </c>
      <c r="AK231" s="10">
        <v>23.59981359283006</v>
      </c>
      <c r="AL231" s="10">
        <v>26.667741663580955</v>
      </c>
    </row>
    <row r="232" spans="1:38" x14ac:dyDescent="0.25">
      <c r="A232" s="135"/>
      <c r="G232" s="13"/>
      <c r="H232" s="9" t="s">
        <v>126</v>
      </c>
      <c r="I232" s="10">
        <v>0.59595837474500968</v>
      </c>
      <c r="J232" s="10">
        <v>1.3255553651995342</v>
      </c>
      <c r="K232" s="10">
        <v>-0.30355406118133033</v>
      </c>
      <c r="L232" s="10">
        <v>-0.70920471080648895</v>
      </c>
      <c r="M232" s="10">
        <v>-1.016651952324878</v>
      </c>
      <c r="N232" s="10">
        <v>3.601572336485674</v>
      </c>
      <c r="O232" s="10">
        <v>3.0744987301668516</v>
      </c>
      <c r="P232" s="10">
        <v>4.4854050234802116</v>
      </c>
      <c r="Q232" s="10">
        <v>0.23540835980440988</v>
      </c>
      <c r="R232" s="10">
        <v>6.4493117161147211</v>
      </c>
      <c r="S232" s="10">
        <v>3.0670744401494403</v>
      </c>
      <c r="T232" s="10">
        <v>8.326092081947877</v>
      </c>
      <c r="U232" s="10">
        <v>6.4005511793508276</v>
      </c>
      <c r="V232" s="10">
        <v>4.1732071831906978</v>
      </c>
      <c r="W232" s="10">
        <v>5.2553357766971089</v>
      </c>
      <c r="X232" s="10">
        <v>0.55534906807798734</v>
      </c>
      <c r="Y232" s="10">
        <v>3.6307111089290061</v>
      </c>
      <c r="Z232" s="10">
        <v>1.9612690265199717</v>
      </c>
      <c r="AA232" s="10">
        <v>-1.6514656337038218</v>
      </c>
      <c r="AB232" s="10">
        <v>14.641150747259019</v>
      </c>
      <c r="AC232" s="10">
        <v>16.301246538536191</v>
      </c>
      <c r="AD232" s="10">
        <v>14.176864750235779</v>
      </c>
      <c r="AE232" s="10">
        <v>14.822744582510325</v>
      </c>
      <c r="AF232" s="10">
        <v>6.1136456388918532</v>
      </c>
      <c r="AG232" s="10">
        <v>7.7347560270249573</v>
      </c>
      <c r="AH232" s="10">
        <v>7.5096504519659675</v>
      </c>
      <c r="AI232" s="10">
        <v>-0.63018597154200506</v>
      </c>
      <c r="AJ232" s="10">
        <v>-0.60295871500693465</v>
      </c>
      <c r="AK232" s="10">
        <v>-6.9807524004813217</v>
      </c>
      <c r="AL232" s="10">
        <v>-6.0676127158418751</v>
      </c>
    </row>
    <row r="233" spans="1:38" x14ac:dyDescent="0.25">
      <c r="A233" s="135"/>
      <c r="G233" s="14"/>
      <c r="H233" s="9" t="s">
        <v>18</v>
      </c>
      <c r="I233" s="10">
        <v>2.5108541212024219E-4</v>
      </c>
      <c r="J233" s="10">
        <v>2.7580399591970155E-4</v>
      </c>
      <c r="K233" s="10">
        <v>2.9189102332893642</v>
      </c>
      <c r="L233" s="10">
        <v>3.2495239070311461</v>
      </c>
      <c r="M233" s="10">
        <v>3.1653450626299033</v>
      </c>
      <c r="N233" s="10">
        <v>2.8564618682492551</v>
      </c>
      <c r="O233" s="10">
        <v>6.9951571786250071</v>
      </c>
      <c r="P233" s="10">
        <v>14.19256885595955</v>
      </c>
      <c r="Q233" s="10">
        <v>30.571015890891303</v>
      </c>
      <c r="R233" s="10">
        <v>20.472594265335402</v>
      </c>
      <c r="S233" s="10">
        <v>28.325366186016979</v>
      </c>
      <c r="T233" s="10">
        <v>36.58113398224674</v>
      </c>
      <c r="U233" s="10">
        <v>43.697603002351769</v>
      </c>
      <c r="V233" s="10">
        <v>33.907581168708532</v>
      </c>
      <c r="W233" s="10">
        <v>30.10854870380885</v>
      </c>
      <c r="X233" s="10">
        <v>46.782958815274981</v>
      </c>
      <c r="Y233" s="10">
        <v>49.08455655449518</v>
      </c>
      <c r="Z233" s="10">
        <v>43.105011153064197</v>
      </c>
      <c r="AA233" s="10">
        <v>39.498511742257506</v>
      </c>
      <c r="AB233" s="10">
        <v>24.800855612452949</v>
      </c>
      <c r="AC233" s="10">
        <v>10.540484174379685</v>
      </c>
      <c r="AD233" s="10">
        <v>9.9532441559726976</v>
      </c>
      <c r="AE233" s="10">
        <v>9.3987207233820413</v>
      </c>
      <c r="AF233" s="10">
        <v>26.971260747255144</v>
      </c>
      <c r="AG233" s="10">
        <v>23.502843726484798</v>
      </c>
      <c r="AH233" s="10">
        <v>17.09026601607286</v>
      </c>
      <c r="AI233" s="10">
        <v>26.070721364924509</v>
      </c>
      <c r="AJ233" s="10">
        <v>22.326988846699351</v>
      </c>
      <c r="AK233" s="10">
        <v>22.328787824542587</v>
      </c>
      <c r="AL233" s="10">
        <v>34.225954727951091</v>
      </c>
    </row>
    <row r="234" spans="1:38" x14ac:dyDescent="0.25">
      <c r="A234" s="135"/>
      <c r="G234" s="15"/>
      <c r="H234" s="9" t="s">
        <v>19</v>
      </c>
      <c r="I234" s="10">
        <v>7.7807354999999846E-4</v>
      </c>
      <c r="J234" s="10">
        <v>7.9801829999999897E-4</v>
      </c>
      <c r="K234" s="10">
        <v>-17.440319658059977</v>
      </c>
      <c r="L234" s="10">
        <v>-5.2397338880100044</v>
      </c>
      <c r="M234" s="10">
        <v>-1.34580944748</v>
      </c>
      <c r="N234" s="10">
        <v>4.192884085230002</v>
      </c>
      <c r="O234" s="10">
        <v>2.9079929990499949</v>
      </c>
      <c r="P234" s="10">
        <v>2.5195701139998583E-2</v>
      </c>
      <c r="Q234" s="10">
        <v>0.80196900648000014</v>
      </c>
      <c r="R234" s="10">
        <v>0.87007769236999988</v>
      </c>
      <c r="S234" s="10">
        <v>-3.6996635850000903E-2</v>
      </c>
      <c r="T234" s="10">
        <v>-8.6331102321600053</v>
      </c>
      <c r="U234" s="10">
        <v>5.7719769600000845E-3</v>
      </c>
      <c r="V234" s="10">
        <v>-3.0305985261299977</v>
      </c>
      <c r="W234" s="10">
        <v>2.6479827354899999</v>
      </c>
      <c r="X234" s="10">
        <v>3.9523280967899979</v>
      </c>
      <c r="Y234" s="10">
        <v>1.2499377960000002</v>
      </c>
      <c r="Z234" s="10">
        <v>-4.2132708957000027</v>
      </c>
      <c r="AA234" s="10">
        <v>-0.45004409562000269</v>
      </c>
      <c r="AB234" s="10">
        <v>-0.74045542355999316</v>
      </c>
      <c r="AC234" s="10">
        <v>-0.18424624426000058</v>
      </c>
      <c r="AD234" s="10">
        <v>4.7849015744399992</v>
      </c>
      <c r="AE234" s="10">
        <v>-0.47328252216400202</v>
      </c>
      <c r="AF234" s="10">
        <v>-3.2160901871549985</v>
      </c>
      <c r="AG234" s="10">
        <v>-0.10743820058999992</v>
      </c>
      <c r="AH234" s="10">
        <v>2.5523536201600008</v>
      </c>
      <c r="AI234" s="10">
        <v>10.819137344476001</v>
      </c>
      <c r="AJ234" s="10">
        <v>18.690378829480018</v>
      </c>
      <c r="AK234" s="10">
        <v>188.478830041295</v>
      </c>
      <c r="AL234" s="10">
        <v>143.16167184171996</v>
      </c>
    </row>
    <row r="235" spans="1:38" x14ac:dyDescent="0.25">
      <c r="A235" s="135"/>
      <c r="G235" s="16"/>
      <c r="H235" s="9" t="s">
        <v>20</v>
      </c>
      <c r="I235" s="10">
        <v>4.8561052737140358</v>
      </c>
      <c r="J235" s="10">
        <v>1.5518678101925139E-5</v>
      </c>
      <c r="K235" s="10">
        <v>1.9195307758071796E-6</v>
      </c>
      <c r="L235" s="10">
        <v>-1.0702912021821973</v>
      </c>
      <c r="M235" s="10">
        <v>-1.4037700254875389</v>
      </c>
      <c r="N235" s="10">
        <v>-10.039758589120805</v>
      </c>
      <c r="O235" s="10">
        <v>-9.9358313035556591</v>
      </c>
      <c r="P235" s="10">
        <v>-10.3184461335237</v>
      </c>
      <c r="Q235" s="10">
        <v>3.9702591545731778</v>
      </c>
      <c r="R235" s="10">
        <v>4.8575318148577606</v>
      </c>
      <c r="S235" s="10">
        <v>0.54883841208247119</v>
      </c>
      <c r="T235" s="10">
        <v>-1.5272814462080135</v>
      </c>
      <c r="U235" s="10">
        <v>-0.54469498527577898</v>
      </c>
      <c r="V235" s="10">
        <v>-8.974081224793873E-7</v>
      </c>
      <c r="W235" s="10">
        <v>-0.64728892521699466</v>
      </c>
      <c r="X235" s="10">
        <v>-1.6480786901313373E-7</v>
      </c>
      <c r="Y235" s="10">
        <v>-2.6143238951310738E-7</v>
      </c>
      <c r="Z235" s="10">
        <v>-3.3826997566373246E-7</v>
      </c>
      <c r="AA235" s="10">
        <v>4.2685078883198762E-7</v>
      </c>
      <c r="AB235" s="10">
        <v>15.125719482772254</v>
      </c>
      <c r="AC235" s="10">
        <v>0.14128191748521601</v>
      </c>
      <c r="AD235" s="10">
        <v>-0.52221676837409148</v>
      </c>
      <c r="AE235" s="10">
        <v>-4.4819719161243032E-8</v>
      </c>
      <c r="AF235" s="10">
        <v>-2.8782339229285867</v>
      </c>
      <c r="AG235" s="10">
        <v>-0.43475921531241823</v>
      </c>
      <c r="AH235" s="10">
        <v>0.19532111471731461</v>
      </c>
      <c r="AI235" s="10">
        <v>2.9493715602314508</v>
      </c>
      <c r="AJ235" s="10">
        <v>4.042101804871514</v>
      </c>
      <c r="AK235" s="10">
        <v>-6.4842621189046676</v>
      </c>
      <c r="AL235" s="10">
        <v>-8.7841435348646069E-4</v>
      </c>
    </row>
    <row r="236" spans="1:38" x14ac:dyDescent="0.25">
      <c r="A236" s="135"/>
      <c r="G236" s="17"/>
      <c r="H236" s="9" t="s">
        <v>21</v>
      </c>
      <c r="I236" s="10">
        <v>-6.125001673399999E-2</v>
      </c>
      <c r="J236" s="10">
        <v>-3.8568589435000078E-2</v>
      </c>
      <c r="K236" s="10">
        <v>1.0034380995999903E-2</v>
      </c>
      <c r="L236" s="10">
        <v>7.0168717980000017E-2</v>
      </c>
      <c r="M236" s="10">
        <v>3.7816409935000017E-2</v>
      </c>
      <c r="N236" s="10">
        <v>-4.7764872950000037E-2</v>
      </c>
      <c r="O236" s="10">
        <v>-0.76835184696000014</v>
      </c>
      <c r="P236" s="10">
        <v>-0.75162693000000014</v>
      </c>
      <c r="Q236" s="10">
        <v>-0.67658099599999999</v>
      </c>
      <c r="R236" s="10">
        <v>-0.63834067400000005</v>
      </c>
      <c r="S236" s="10">
        <v>-0.45362539499999999</v>
      </c>
      <c r="T236" s="10">
        <v>-0.48136614100000008</v>
      </c>
      <c r="U236" s="10">
        <v>-0.57955126099999998</v>
      </c>
      <c r="V236" s="10">
        <v>-0.30384359249999998</v>
      </c>
      <c r="W236" s="10">
        <v>-0.43831346599999998</v>
      </c>
      <c r="X236" s="10">
        <v>-0.199303375</v>
      </c>
      <c r="Y236" s="10">
        <v>-0.1814955780000001</v>
      </c>
      <c r="Z236" s="10">
        <v>-2.8588714000000071E-2</v>
      </c>
      <c r="AA236" s="10">
        <v>4.3564740999999907E-2</v>
      </c>
      <c r="AB236" s="10">
        <v>-0.19369867199999996</v>
      </c>
      <c r="AC236" s="10">
        <v>-0.20582962100000002</v>
      </c>
      <c r="AD236" s="10">
        <v>7.8360546600000053E-2</v>
      </c>
      <c r="AE236" s="10">
        <v>-3.1672815999999993E-2</v>
      </c>
      <c r="AF236" s="10">
        <v>-9.3599456999999942E-2</v>
      </c>
      <c r="AG236" s="10">
        <v>-0.1533617069999999</v>
      </c>
      <c r="AH236" s="10">
        <v>-3.3017009999999958E-2</v>
      </c>
      <c r="AI236" s="10">
        <v>1.2335898900000031E-2</v>
      </c>
      <c r="AJ236" s="10">
        <v>-2.9527364000000028E-2</v>
      </c>
      <c r="AK236" s="10">
        <v>-0.12859184100000007</v>
      </c>
      <c r="AL236" s="10">
        <v>6.625984671299999E-2</v>
      </c>
    </row>
    <row r="237" spans="1:38" x14ac:dyDescent="0.25">
      <c r="A237" s="135"/>
      <c r="G237" s="135"/>
      <c r="H237" s="135" t="s">
        <v>22</v>
      </c>
      <c r="I237" s="18">
        <f t="shared" ref="I237:AL237" si="127">+SUM(I229:I236)</f>
        <v>3.5087941889705352</v>
      </c>
      <c r="J237" s="18">
        <f t="shared" si="127"/>
        <v>-5.8354021098401914</v>
      </c>
      <c r="K237" s="18">
        <f t="shared" si="127"/>
        <v>-12.512915529997739</v>
      </c>
      <c r="L237" s="18">
        <f t="shared" si="127"/>
        <v>9.6763921513628404</v>
      </c>
      <c r="M237" s="18">
        <f t="shared" si="127"/>
        <v>16.556634440290882</v>
      </c>
      <c r="N237" s="18">
        <f t="shared" si="127"/>
        <v>-11.921559731625097</v>
      </c>
      <c r="O237" s="18">
        <f t="shared" si="127"/>
        <v>77.595155063195989</v>
      </c>
      <c r="P237" s="18">
        <f t="shared" si="127"/>
        <v>118.1496542338319</v>
      </c>
      <c r="Q237" s="18">
        <f t="shared" si="127"/>
        <v>234.8214495434446</v>
      </c>
      <c r="R237" s="18">
        <f t="shared" si="127"/>
        <v>148.415010420984</v>
      </c>
      <c r="S237" s="18">
        <f t="shared" si="127"/>
        <v>142.9863939721204</v>
      </c>
      <c r="T237" s="18">
        <f t="shared" si="127"/>
        <v>140.12376769364951</v>
      </c>
      <c r="U237" s="18">
        <f t="shared" si="127"/>
        <v>177.23184328809918</v>
      </c>
      <c r="V237" s="18">
        <f t="shared" si="127"/>
        <v>204.87878495075796</v>
      </c>
      <c r="W237" s="18">
        <f t="shared" si="127"/>
        <v>133.71896844665989</v>
      </c>
      <c r="X237" s="18">
        <f t="shared" si="127"/>
        <v>269.19032257547457</v>
      </c>
      <c r="Y237" s="18">
        <f t="shared" si="127"/>
        <v>215.47856471205765</v>
      </c>
      <c r="Z237" s="18">
        <f t="shared" si="127"/>
        <v>231.75132921383496</v>
      </c>
      <c r="AA237" s="18">
        <f t="shared" si="127"/>
        <v>216.9177137013144</v>
      </c>
      <c r="AB237" s="18">
        <f t="shared" si="127"/>
        <v>301.42120649503835</v>
      </c>
      <c r="AC237" s="18">
        <f t="shared" si="127"/>
        <v>352.66219179476764</v>
      </c>
      <c r="AD237" s="18">
        <f t="shared" si="127"/>
        <v>321.22272449779177</v>
      </c>
      <c r="AE237" s="18">
        <f t="shared" si="127"/>
        <v>271.05755873309602</v>
      </c>
      <c r="AF237" s="18">
        <f t="shared" si="127"/>
        <v>304.89354456821155</v>
      </c>
      <c r="AG237" s="18">
        <f t="shared" si="127"/>
        <v>292.96410426752669</v>
      </c>
      <c r="AH237" s="18">
        <f t="shared" si="127"/>
        <v>268.06140721688013</v>
      </c>
      <c r="AI237" s="18">
        <f t="shared" si="127"/>
        <v>270.97669247815844</v>
      </c>
      <c r="AJ237" s="18">
        <f t="shared" si="127"/>
        <v>264.05996783705376</v>
      </c>
      <c r="AK237" s="18">
        <f t="shared" si="127"/>
        <v>327.00076874171884</v>
      </c>
      <c r="AL237" s="18">
        <f t="shared" si="127"/>
        <v>380.10119219228289</v>
      </c>
    </row>
    <row r="238" spans="1:38" x14ac:dyDescent="0.25">
      <c r="A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/>
      <c r="AB238" s="135"/>
      <c r="AC238" s="135"/>
      <c r="AD238" s="135"/>
      <c r="AE238" s="135"/>
      <c r="AF238" s="135"/>
      <c r="AG238" s="135"/>
      <c r="AH238" s="135"/>
      <c r="AI238" s="135"/>
      <c r="AJ238" s="135"/>
      <c r="AK238" s="135"/>
      <c r="AL238" s="135"/>
    </row>
    <row r="239" spans="1:38" x14ac:dyDescent="0.25">
      <c r="A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  <c r="Y239" s="135"/>
      <c r="Z239" s="135"/>
      <c r="AA239" s="135"/>
      <c r="AB239" s="135"/>
      <c r="AC239" s="135"/>
      <c r="AD239" s="135"/>
      <c r="AE239" s="135"/>
      <c r="AF239" s="135"/>
      <c r="AG239" s="135"/>
      <c r="AH239" s="135"/>
      <c r="AI239" s="135"/>
      <c r="AJ239" s="135"/>
      <c r="AK239" s="135"/>
      <c r="AL239" s="135"/>
    </row>
    <row r="240" spans="1:38" x14ac:dyDescent="0.25">
      <c r="A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  <c r="Y240" s="135"/>
      <c r="Z240" s="135"/>
      <c r="AA240" s="135"/>
      <c r="AB240" s="135"/>
      <c r="AC240" s="135"/>
      <c r="AD240" s="135"/>
      <c r="AE240" s="135"/>
      <c r="AF240" s="135"/>
      <c r="AG240" s="135"/>
      <c r="AH240" s="135"/>
      <c r="AI240" s="135"/>
      <c r="AJ240" s="135"/>
      <c r="AK240" s="135"/>
      <c r="AL240" s="135"/>
    </row>
    <row r="241" spans="1:38" x14ac:dyDescent="0.25">
      <c r="A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/>
      <c r="AB241" s="135"/>
      <c r="AC241" s="135"/>
      <c r="AD241" s="135"/>
      <c r="AE241" s="135"/>
      <c r="AF241" s="135"/>
      <c r="AG241" s="135"/>
      <c r="AH241" s="135"/>
      <c r="AI241" s="135"/>
      <c r="AJ241" s="135"/>
      <c r="AK241" s="135"/>
      <c r="AL241" s="135"/>
    </row>
    <row r="242" spans="1:38" x14ac:dyDescent="0.25">
      <c r="A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  <c r="Y242" s="135"/>
      <c r="Z242" s="135"/>
      <c r="AA242" s="135"/>
      <c r="AB242" s="135"/>
      <c r="AC242" s="135"/>
      <c r="AD242" s="135"/>
      <c r="AE242" s="135"/>
      <c r="AF242" s="135"/>
      <c r="AG242" s="135"/>
      <c r="AH242" s="135"/>
      <c r="AI242" s="135"/>
      <c r="AJ242" s="135"/>
      <c r="AK242" s="135"/>
      <c r="AL242" s="135"/>
    </row>
    <row r="243" spans="1:38" ht="15.75" thickBot="1" x14ac:dyDescent="0.3">
      <c r="A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  <c r="Y243" s="135"/>
      <c r="Z243" s="135"/>
      <c r="AA243" s="135"/>
      <c r="AB243" s="135"/>
      <c r="AC243" s="135"/>
      <c r="AD243" s="135"/>
      <c r="AE243" s="135"/>
      <c r="AF243" s="135"/>
      <c r="AG243" s="135"/>
      <c r="AH243" s="135"/>
      <c r="AI243" s="135"/>
      <c r="AJ243" s="135"/>
      <c r="AK243" s="135"/>
      <c r="AL243" s="135"/>
    </row>
    <row r="244" spans="1:38" ht="21.75" thickTop="1" x14ac:dyDescent="0.35">
      <c r="A244" s="121" t="s">
        <v>8</v>
      </c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  <c r="AI244" s="116"/>
      <c r="AJ244" s="116"/>
      <c r="AK244" s="116"/>
      <c r="AL244" s="116"/>
    </row>
    <row r="245" spans="1:38" x14ac:dyDescent="0.25">
      <c r="A245" s="134" t="str">
        <f>+A244</f>
        <v>Option 4: 750 MW in 2026 and 750 MW in 2028</v>
      </c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  <c r="Y245" s="135"/>
      <c r="Z245" s="135"/>
      <c r="AA245" s="135"/>
      <c r="AB245" s="135"/>
      <c r="AC245" s="135"/>
      <c r="AD245" s="135"/>
      <c r="AE245" s="135"/>
      <c r="AF245" s="135"/>
      <c r="AG245" s="135"/>
      <c r="AH245" s="135"/>
      <c r="AI245" s="135"/>
      <c r="AJ245" s="135"/>
      <c r="AK245" s="135"/>
      <c r="AL245" s="135"/>
    </row>
    <row r="246" spans="1:38" x14ac:dyDescent="0.25">
      <c r="A246" s="134" t="s">
        <v>15</v>
      </c>
      <c r="B246" s="134" t="str">
        <f>+Overview!D7</f>
        <v>1. Global slowdown</v>
      </c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  <c r="Y246" s="135"/>
      <c r="Z246" s="135"/>
      <c r="AA246" s="135"/>
      <c r="AB246" s="135"/>
      <c r="AC246" s="135"/>
      <c r="AD246" s="135"/>
      <c r="AE246" s="135"/>
      <c r="AF246" s="135"/>
      <c r="AG246" s="135"/>
      <c r="AH246" s="135"/>
      <c r="AI246" s="135"/>
      <c r="AJ246" s="135"/>
      <c r="AK246" s="135"/>
      <c r="AL246" s="135"/>
    </row>
    <row r="247" spans="1:38" x14ac:dyDescent="0.25">
      <c r="A247" s="136" t="s">
        <v>145</v>
      </c>
      <c r="B247" s="137" t="s">
        <v>162</v>
      </c>
      <c r="C247" s="137" t="s">
        <v>142</v>
      </c>
      <c r="D247" s="138" t="s">
        <v>143</v>
      </c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  <c r="Y247" s="135"/>
      <c r="Z247" s="135"/>
      <c r="AA247" s="135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</row>
    <row r="248" spans="1:38" x14ac:dyDescent="0.25">
      <c r="A248" s="135"/>
      <c r="G248" s="135" t="s">
        <v>128</v>
      </c>
      <c r="H248" s="135"/>
      <c r="I248" s="142" t="s">
        <v>23</v>
      </c>
      <c r="J248" s="142" t="s">
        <v>24</v>
      </c>
      <c r="K248" s="142" t="s">
        <v>25</v>
      </c>
      <c r="L248" s="142" t="s">
        <v>26</v>
      </c>
      <c r="M248" s="142" t="s">
        <v>27</v>
      </c>
      <c r="N248" s="142" t="s">
        <v>28</v>
      </c>
      <c r="O248" s="142" t="s">
        <v>29</v>
      </c>
      <c r="P248" s="142" t="s">
        <v>30</v>
      </c>
      <c r="Q248" s="142" t="s">
        <v>31</v>
      </c>
      <c r="R248" s="142" t="s">
        <v>32</v>
      </c>
      <c r="S248" s="142" t="s">
        <v>33</v>
      </c>
      <c r="T248" s="142" t="s">
        <v>34</v>
      </c>
      <c r="U248" s="142" t="s">
        <v>35</v>
      </c>
      <c r="V248" s="142" t="s">
        <v>36</v>
      </c>
      <c r="W248" s="142" t="s">
        <v>37</v>
      </c>
      <c r="X248" s="142" t="s">
        <v>38</v>
      </c>
      <c r="Y248" s="142" t="s">
        <v>39</v>
      </c>
      <c r="Z248" s="142" t="s">
        <v>40</v>
      </c>
      <c r="AA248" s="142" t="s">
        <v>41</v>
      </c>
      <c r="AB248" s="142" t="s">
        <v>42</v>
      </c>
      <c r="AC248" s="142" t="s">
        <v>43</v>
      </c>
      <c r="AD248" s="142" t="s">
        <v>44</v>
      </c>
      <c r="AE248" s="142" t="s">
        <v>45</v>
      </c>
      <c r="AF248" s="142" t="s">
        <v>46</v>
      </c>
      <c r="AG248" s="142" t="s">
        <v>47</v>
      </c>
      <c r="AH248" s="142" t="s">
        <v>48</v>
      </c>
      <c r="AI248" s="142" t="s">
        <v>49</v>
      </c>
      <c r="AJ248" s="142" t="s">
        <v>50</v>
      </c>
      <c r="AK248" s="142" t="s">
        <v>51</v>
      </c>
      <c r="AL248" s="142" t="s">
        <v>52</v>
      </c>
    </row>
    <row r="249" spans="1:38" x14ac:dyDescent="0.25">
      <c r="A249" s="135"/>
      <c r="G249" s="8"/>
      <c r="H249" s="9" t="s">
        <v>16</v>
      </c>
      <c r="I249" s="141">
        <v>5.731458240804347E-3</v>
      </c>
      <c r="J249" s="141">
        <v>5.547437057263533E-3</v>
      </c>
      <c r="K249" s="141">
        <v>-4.8477809348104159</v>
      </c>
      <c r="L249" s="141">
        <v>-4.5894657480882728</v>
      </c>
      <c r="M249" s="141">
        <v>-9.1240396448442027</v>
      </c>
      <c r="N249" s="141">
        <v>-19.699810286989191</v>
      </c>
      <c r="O249" s="141">
        <v>-15.735622956635126</v>
      </c>
      <c r="P249" s="141">
        <v>14.075565814099804</v>
      </c>
      <c r="Q249" s="141">
        <v>4.2416785275946722</v>
      </c>
      <c r="R249" s="141">
        <v>13.741958916713315</v>
      </c>
      <c r="S249" s="141">
        <v>52.365068245935106</v>
      </c>
      <c r="T249" s="141">
        <v>63.900359438113355</v>
      </c>
      <c r="U249" s="141">
        <v>9.7180858951328446</v>
      </c>
      <c r="V249" s="141">
        <v>55.197208182901136</v>
      </c>
      <c r="W249" s="141">
        <v>77.262965027393079</v>
      </c>
      <c r="X249" s="141">
        <v>96.629892312374977</v>
      </c>
      <c r="Y249" s="141">
        <v>51.495714622943296</v>
      </c>
      <c r="Z249" s="141">
        <v>47.093101004326172</v>
      </c>
      <c r="AA249" s="141">
        <v>42.41755452687903</v>
      </c>
      <c r="AB249" s="141">
        <v>25.815708284863604</v>
      </c>
      <c r="AC249" s="141">
        <v>28.230463404602233</v>
      </c>
      <c r="AD249" s="141">
        <v>29.885529398493873</v>
      </c>
      <c r="AE249" s="141">
        <v>20.352279459511692</v>
      </c>
      <c r="AF249" s="141">
        <v>-38.24712007084463</v>
      </c>
      <c r="AG249" s="141">
        <v>-42.972708554857263</v>
      </c>
      <c r="AH249" s="141">
        <v>-42.276610374062329</v>
      </c>
      <c r="AI249" s="141">
        <v>-36.512888265144511</v>
      </c>
      <c r="AJ249" s="141">
        <v>-40.762113607108631</v>
      </c>
      <c r="AK249" s="141">
        <v>-39.423090567923509</v>
      </c>
      <c r="AL249" s="141">
        <v>-33.885971592400892</v>
      </c>
    </row>
    <row r="250" spans="1:38" x14ac:dyDescent="0.25">
      <c r="A250" s="135"/>
      <c r="G250" s="11"/>
      <c r="H250" s="9" t="s">
        <v>125</v>
      </c>
      <c r="I250" s="10">
        <v>3.2140669957966921</v>
      </c>
      <c r="J250" s="10">
        <v>3.0347695549633329</v>
      </c>
      <c r="K250" s="10">
        <v>1.8190756362937321</v>
      </c>
      <c r="L250" s="10">
        <v>1.724844703786502</v>
      </c>
      <c r="M250" s="10">
        <v>1.279356773819238</v>
      </c>
      <c r="N250" s="10">
        <v>3.7892126976062173</v>
      </c>
      <c r="O250" s="10">
        <v>12.971552778146695</v>
      </c>
      <c r="P250" s="10">
        <v>19.556529983676981</v>
      </c>
      <c r="Q250" s="10">
        <v>1.1001136916374463</v>
      </c>
      <c r="R250" s="10">
        <v>4.7938723787079098</v>
      </c>
      <c r="S250" s="10">
        <v>7.2121559469143293</v>
      </c>
      <c r="T250" s="10">
        <v>13.538591281157338</v>
      </c>
      <c r="U250" s="10">
        <v>1.7289486874176418E-2</v>
      </c>
      <c r="V250" s="10">
        <v>11.747945758738879</v>
      </c>
      <c r="W250" s="10">
        <v>13.67058294541016</v>
      </c>
      <c r="X250" s="10">
        <v>15.954479447309893</v>
      </c>
      <c r="Y250" s="10">
        <v>4.3499124936940632</v>
      </c>
      <c r="Z250" s="10">
        <v>3.6238282592853466</v>
      </c>
      <c r="AA250" s="10">
        <v>3.1546424705762774</v>
      </c>
      <c r="AB250" s="10">
        <v>-5.1810969170362569</v>
      </c>
      <c r="AC250" s="10">
        <v>-3.6136229230629624</v>
      </c>
      <c r="AD250" s="10">
        <v>-2.1696651126902111</v>
      </c>
      <c r="AE250" s="10">
        <v>-4.5920609817828222</v>
      </c>
      <c r="AF250" s="10">
        <v>-21.572225613637556</v>
      </c>
      <c r="AG250" s="10">
        <v>-22.381175329583186</v>
      </c>
      <c r="AH250" s="10">
        <v>-21.253963430525232</v>
      </c>
      <c r="AI250" s="10">
        <v>-19.737003066878628</v>
      </c>
      <c r="AJ250" s="10">
        <v>-19.749982828602185</v>
      </c>
      <c r="AK250" s="10">
        <v>-18.876609655935283</v>
      </c>
      <c r="AL250" s="10">
        <v>-17.237879706331569</v>
      </c>
    </row>
    <row r="251" spans="1:38" x14ac:dyDescent="0.25">
      <c r="A251" s="135"/>
      <c r="G251" s="12"/>
      <c r="H251" s="9" t="s">
        <v>17</v>
      </c>
      <c r="I251" s="10">
        <v>10.166486471948701</v>
      </c>
      <c r="J251" s="10">
        <v>-1.5337561862916118</v>
      </c>
      <c r="K251" s="10">
        <v>4.4338401409386279</v>
      </c>
      <c r="L251" s="10">
        <v>7.5470060722886956</v>
      </c>
      <c r="M251" s="10">
        <v>7.5967286142195007</v>
      </c>
      <c r="N251" s="10">
        <v>-36.540976862600473</v>
      </c>
      <c r="O251" s="10">
        <v>-41.961210916876098</v>
      </c>
      <c r="P251" s="10">
        <v>16.882854108140236</v>
      </c>
      <c r="Q251" s="10">
        <v>-22.341963265359936</v>
      </c>
      <c r="R251" s="10">
        <v>109.35627241705561</v>
      </c>
      <c r="S251" s="10">
        <v>-17.849705750550129</v>
      </c>
      <c r="T251" s="10">
        <v>58.903058199349289</v>
      </c>
      <c r="U251" s="10">
        <v>62.667840917063813</v>
      </c>
      <c r="V251" s="10">
        <v>59.748655492369608</v>
      </c>
      <c r="W251" s="10">
        <v>24.859145812539396</v>
      </c>
      <c r="X251" s="10">
        <v>101.35456834509023</v>
      </c>
      <c r="Y251" s="10">
        <v>138.04178093064502</v>
      </c>
      <c r="Z251" s="10">
        <v>77.740874592185833</v>
      </c>
      <c r="AA251" s="10">
        <v>89.205363934649995</v>
      </c>
      <c r="AB251" s="10">
        <v>89.021321984169958</v>
      </c>
      <c r="AC251" s="10">
        <v>100.86222729364988</v>
      </c>
      <c r="AD251" s="10">
        <v>140.64811261424006</v>
      </c>
      <c r="AE251" s="10">
        <v>112.07677379111021</v>
      </c>
      <c r="AF251" s="10">
        <v>214.12519059100032</v>
      </c>
      <c r="AG251" s="10">
        <v>194.79764523012</v>
      </c>
      <c r="AH251" s="10">
        <v>171.91343158358495</v>
      </c>
      <c r="AI251" s="10">
        <v>188.57697147688992</v>
      </c>
      <c r="AJ251" s="10">
        <v>132.11616805835979</v>
      </c>
      <c r="AK251" s="10">
        <v>152.35921002690009</v>
      </c>
      <c r="AL251" s="10">
        <v>171.40965169958997</v>
      </c>
    </row>
    <row r="252" spans="1:38" x14ac:dyDescent="0.25">
      <c r="A252" s="135"/>
      <c r="G252" s="13"/>
      <c r="H252" s="9" t="s">
        <v>126</v>
      </c>
      <c r="I252" s="10">
        <v>-0.71736143248904227</v>
      </c>
      <c r="J252" s="10">
        <v>0.36816122973198162</v>
      </c>
      <c r="K252" s="10">
        <v>0.27012212352872211</v>
      </c>
      <c r="L252" s="10">
        <v>8.2781376495290715E-2</v>
      </c>
      <c r="M252" s="10">
        <v>0.59105881513221448</v>
      </c>
      <c r="N252" s="10">
        <v>9.4283424996350504</v>
      </c>
      <c r="O252" s="10">
        <v>11.900041865464573</v>
      </c>
      <c r="P252" s="10">
        <v>3.9632465139106898E-2</v>
      </c>
      <c r="Q252" s="10">
        <v>10.444656249205764</v>
      </c>
      <c r="R252" s="10">
        <v>13.167228079260326</v>
      </c>
      <c r="S252" s="10">
        <v>7.9270390870760252</v>
      </c>
      <c r="T252" s="10">
        <v>9.7292648209132722</v>
      </c>
      <c r="U252" s="10">
        <v>12.257254413034843</v>
      </c>
      <c r="V252" s="10">
        <v>8.8251474125760865</v>
      </c>
      <c r="W252" s="10">
        <v>6.9926047795799491</v>
      </c>
      <c r="X252" s="10">
        <v>-0.20855291080778215</v>
      </c>
      <c r="Y252" s="10">
        <v>2.9954994127475629</v>
      </c>
      <c r="Z252" s="10">
        <v>5.4155399667103552</v>
      </c>
      <c r="AA252" s="10">
        <v>3.7984401529869842</v>
      </c>
      <c r="AB252" s="10">
        <v>8.8070858386295185</v>
      </c>
      <c r="AC252" s="10">
        <v>6.3745181053769784</v>
      </c>
      <c r="AD252" s="10">
        <v>5.9493541697679007</v>
      </c>
      <c r="AE252" s="10">
        <v>6.5634558790580115</v>
      </c>
      <c r="AF252" s="10">
        <v>16.010385436838732</v>
      </c>
      <c r="AG252" s="10">
        <v>16.743958947900921</v>
      </c>
      <c r="AH252" s="10">
        <v>15.574670151070023</v>
      </c>
      <c r="AI252" s="10">
        <v>13.93411815083752</v>
      </c>
      <c r="AJ252" s="10">
        <v>13.531038354462993</v>
      </c>
      <c r="AK252" s="10">
        <v>12.2911456220925</v>
      </c>
      <c r="AL252" s="10">
        <v>10.529995870976165</v>
      </c>
    </row>
    <row r="253" spans="1:38" x14ac:dyDescent="0.25">
      <c r="A253" s="135"/>
      <c r="G253" s="14"/>
      <c r="H253" s="9" t="s">
        <v>18</v>
      </c>
      <c r="I253" s="10">
        <v>2.8151212381275024E-4</v>
      </c>
      <c r="J253" s="10">
        <v>2.8011967965184555E-4</v>
      </c>
      <c r="K253" s="10">
        <v>3.3574029437314148E-4</v>
      </c>
      <c r="L253" s="10">
        <v>3.2970472014510425E-4</v>
      </c>
      <c r="M253" s="10">
        <v>3.2509027534140017E-4</v>
      </c>
      <c r="N253" s="10">
        <v>3.1873759780603637E-4</v>
      </c>
      <c r="O253" s="10">
        <v>4.1333388445101925E-4</v>
      </c>
      <c r="P253" s="10">
        <v>3.8490659592493675E-4</v>
      </c>
      <c r="Q253" s="10">
        <v>3.3953302918028529E-4</v>
      </c>
      <c r="R253" s="10">
        <v>2.7872115283165897</v>
      </c>
      <c r="S253" s="10">
        <v>2.6319851448889562</v>
      </c>
      <c r="T253" s="10">
        <v>5.805618572095522</v>
      </c>
      <c r="U253" s="10">
        <v>2.6124381411698785</v>
      </c>
      <c r="V253" s="10">
        <v>8.6078940172874923</v>
      </c>
      <c r="W253" s="10">
        <v>9.8595161370477733</v>
      </c>
      <c r="X253" s="10">
        <v>14.693740604463912</v>
      </c>
      <c r="Y253" s="10">
        <v>8.6512296899376793</v>
      </c>
      <c r="Z253" s="10">
        <v>10.04705206781739</v>
      </c>
      <c r="AA253" s="10">
        <v>9.8286713229458371</v>
      </c>
      <c r="AB253" s="10">
        <v>5.4100713364401969</v>
      </c>
      <c r="AC253" s="10">
        <v>6.398450778853487</v>
      </c>
      <c r="AD253" s="10">
        <v>9.4667897722827234</v>
      </c>
      <c r="AE253" s="10">
        <v>3.4775005103079764</v>
      </c>
      <c r="AF253" s="10">
        <v>-6.3538937547110095</v>
      </c>
      <c r="AG253" s="10">
        <v>-7.5508369661947938</v>
      </c>
      <c r="AH253" s="10">
        <v>-6.9050264257871561</v>
      </c>
      <c r="AI253" s="10">
        <v>-6.5212800569322837</v>
      </c>
      <c r="AJ253" s="10">
        <v>-6.1757637143488608</v>
      </c>
      <c r="AK253" s="10">
        <v>-5.2928904549167441</v>
      </c>
      <c r="AL253" s="10">
        <v>-4.8059714679641274</v>
      </c>
    </row>
    <row r="254" spans="1:38" x14ac:dyDescent="0.25">
      <c r="A254" s="135"/>
      <c r="G254" s="15"/>
      <c r="H254" s="9" t="s">
        <v>19</v>
      </c>
      <c r="I254" s="10">
        <v>1.302967380000096E-3</v>
      </c>
      <c r="J254" s="10">
        <v>1.3011286000000049E-3</v>
      </c>
      <c r="K254" s="10">
        <v>-0.34463265651000086</v>
      </c>
      <c r="L254" s="10">
        <v>1.3453661200006906E-3</v>
      </c>
      <c r="M254" s="10">
        <v>-2.5079374639999995E-2</v>
      </c>
      <c r="N254" s="10">
        <v>13.195978004120022</v>
      </c>
      <c r="O254" s="10">
        <v>17.076656397330002</v>
      </c>
      <c r="P254" s="10">
        <v>-9.4956311800000054E-3</v>
      </c>
      <c r="Q254" s="10">
        <v>1.2314585599999999E-3</v>
      </c>
      <c r="R254" s="10">
        <v>1.2699183999999994E-3</v>
      </c>
      <c r="S254" s="10">
        <v>8.5127612552200009</v>
      </c>
      <c r="T254" s="10">
        <v>2.3782398080000003E-2</v>
      </c>
      <c r="U254" s="10">
        <v>-5.3747778999999858E-3</v>
      </c>
      <c r="V254" s="10">
        <v>0.86952420723000134</v>
      </c>
      <c r="W254" s="10">
        <v>2.8917265281899991</v>
      </c>
      <c r="X254" s="10">
        <v>2.3478823542399994</v>
      </c>
      <c r="Y254" s="10">
        <v>-3.6633418040000254E-2</v>
      </c>
      <c r="Z254" s="10">
        <v>1.4495264438300008</v>
      </c>
      <c r="AA254" s="10">
        <v>1.5608436872900011</v>
      </c>
      <c r="AB254" s="10">
        <v>-8.4573402091300025</v>
      </c>
      <c r="AC254" s="10">
        <v>0.39215891756999999</v>
      </c>
      <c r="AD254" s="10">
        <v>-6.6574358547200028</v>
      </c>
      <c r="AE254" s="10">
        <v>-0.15943732866000015</v>
      </c>
      <c r="AF254" s="10">
        <v>-9.4450546770001864E-2</v>
      </c>
      <c r="AG254" s="10">
        <v>1.060597350000002E-3</v>
      </c>
      <c r="AH254" s="10">
        <v>0.41294878129000168</v>
      </c>
      <c r="AI254" s="10">
        <v>2.4113596423199999</v>
      </c>
      <c r="AJ254" s="10">
        <v>-3.1538335369999615E-2</v>
      </c>
      <c r="AK254" s="10">
        <v>-1.0294649290000013E-2</v>
      </c>
      <c r="AL254" s="10">
        <v>0.71178445706999938</v>
      </c>
    </row>
    <row r="255" spans="1:38" x14ac:dyDescent="0.25">
      <c r="A255" s="135"/>
      <c r="G255" s="16"/>
      <c r="H255" s="9" t="s">
        <v>20</v>
      </c>
      <c r="I255" s="10">
        <v>-2.9086923547666288E-2</v>
      </c>
      <c r="J255" s="10">
        <v>2.4958033449166926E-5</v>
      </c>
      <c r="K255" s="10">
        <v>1.6978780936157436E-4</v>
      </c>
      <c r="L255" s="10">
        <v>-1.7239386149547897E-3</v>
      </c>
      <c r="M255" s="10">
        <v>-4.0943558242821538</v>
      </c>
      <c r="N255" s="10">
        <v>8.5908016574543993</v>
      </c>
      <c r="O255" s="10">
        <v>-9.4905277972396256</v>
      </c>
      <c r="P255" s="10">
        <v>-2.4887432703565082E-2</v>
      </c>
      <c r="Q255" s="10">
        <v>15.83870333946561</v>
      </c>
      <c r="R255" s="10">
        <v>-15.229133008944597</v>
      </c>
      <c r="S255" s="10">
        <v>0.6132442854185558</v>
      </c>
      <c r="T255" s="10">
        <v>0.96951860087606534</v>
      </c>
      <c r="U255" s="10">
        <v>-1.1219085441296828</v>
      </c>
      <c r="V255" s="10">
        <v>-1.28103506772716</v>
      </c>
      <c r="W255" s="10">
        <v>15.23135530885402</v>
      </c>
      <c r="X255" s="10">
        <v>-14.115806876594167</v>
      </c>
      <c r="Y255" s="10">
        <v>2.1588532231930913E-4</v>
      </c>
      <c r="Z255" s="10">
        <v>5.7880823314116733E-7</v>
      </c>
      <c r="AA255" s="10">
        <v>4.1426716843942684E-7</v>
      </c>
      <c r="AB255" s="10">
        <v>3.1442423157668009E-6</v>
      </c>
      <c r="AC255" s="10">
        <v>-3.9072646165334965E-4</v>
      </c>
      <c r="AD255" s="10">
        <v>-1.9076964795668226E-7</v>
      </c>
      <c r="AE255" s="10">
        <v>9.6476504422877121E-9</v>
      </c>
      <c r="AF255" s="10">
        <v>3.3284875009766855E-7</v>
      </c>
      <c r="AG255" s="10">
        <v>-0.25322434628831358</v>
      </c>
      <c r="AH255" s="10">
        <v>-8.4437477971930843E-7</v>
      </c>
      <c r="AI255" s="10">
        <v>-1.3752241179774753E-8</v>
      </c>
      <c r="AJ255" s="10">
        <v>-2.8601135077206395E-7</v>
      </c>
      <c r="AK255" s="10">
        <v>-3.3690054667849069E-5</v>
      </c>
      <c r="AL255" s="10">
        <v>-5.1873481592738197E-6</v>
      </c>
    </row>
    <row r="256" spans="1:38" x14ac:dyDescent="0.25">
      <c r="A256" s="135"/>
      <c r="G256" s="17"/>
      <c r="H256" s="9" t="s">
        <v>21</v>
      </c>
      <c r="I256" s="10">
        <v>1.3617811677999997E-2</v>
      </c>
      <c r="J256" s="10">
        <v>1.5072233303999927E-2</v>
      </c>
      <c r="K256" s="10">
        <v>1.9395262872000052E-2</v>
      </c>
      <c r="L256" s="10">
        <v>2.4413570855999933E-2</v>
      </c>
      <c r="M256" s="10">
        <v>2.2956022715000024E-2</v>
      </c>
      <c r="N256" s="10">
        <v>-0.248075783109</v>
      </c>
      <c r="O256" s="10">
        <v>-0.77235769049899994</v>
      </c>
      <c r="P256" s="10">
        <v>-0.42081782029199999</v>
      </c>
      <c r="Q256" s="10">
        <v>-0.4927536435799999</v>
      </c>
      <c r="R256" s="10">
        <v>-0.27185459485699992</v>
      </c>
      <c r="S256" s="10">
        <v>-0.50373595758</v>
      </c>
      <c r="T256" s="10">
        <v>-0.50412569880699998</v>
      </c>
      <c r="U256" s="10">
        <v>-0.52238742755699996</v>
      </c>
      <c r="V256" s="10">
        <v>-0.47912185942000007</v>
      </c>
      <c r="W256" s="10">
        <v>-0.56803069124399985</v>
      </c>
      <c r="X256" s="10">
        <v>-0.42168326596</v>
      </c>
      <c r="Y256" s="10">
        <v>-0.39362826834699999</v>
      </c>
      <c r="Z256" s="10">
        <v>-0.26489613707000004</v>
      </c>
      <c r="AA256" s="10">
        <v>-0.20485661862000004</v>
      </c>
      <c r="AB256" s="10">
        <v>-0.30954272729999999</v>
      </c>
      <c r="AC256" s="10">
        <v>-0.30077364056899997</v>
      </c>
      <c r="AD256" s="10">
        <v>-0.15428689200600004</v>
      </c>
      <c r="AE256" s="10">
        <v>-0.23738155771799987</v>
      </c>
      <c r="AF256" s="10">
        <v>-0.20252848165500004</v>
      </c>
      <c r="AG256" s="10">
        <v>-0.20931001006200001</v>
      </c>
      <c r="AH256" s="10">
        <v>-0.10548577282400003</v>
      </c>
      <c r="AI256" s="10">
        <v>-7.0011408799999897E-2</v>
      </c>
      <c r="AJ256" s="10">
        <v>-0.13721855598800003</v>
      </c>
      <c r="AK256" s="10">
        <v>-0.13667773548499992</v>
      </c>
      <c r="AL256" s="10">
        <v>-4.0813652258000002E-2</v>
      </c>
    </row>
    <row r="257" spans="1:38" x14ac:dyDescent="0.25">
      <c r="A257" s="135"/>
      <c r="G257" s="135"/>
      <c r="H257" s="135" t="s">
        <v>22</v>
      </c>
      <c r="I257" s="18">
        <f>+SUM(I249:I256)</f>
        <v>12.655038861131302</v>
      </c>
      <c r="J257" s="18">
        <f t="shared" ref="J257:AL257" si="128">+SUM(J249:J256)</f>
        <v>1.8914004750780673</v>
      </c>
      <c r="K257" s="18">
        <f t="shared" si="128"/>
        <v>1.3505251004164001</v>
      </c>
      <c r="L257" s="18">
        <f t="shared" si="128"/>
        <v>4.7895311075634064</v>
      </c>
      <c r="M257" s="18">
        <f t="shared" si="128"/>
        <v>-3.7530495276050622</v>
      </c>
      <c r="N257" s="18">
        <f t="shared" si="128"/>
        <v>-21.484209336285168</v>
      </c>
      <c r="O257" s="18">
        <f t="shared" si="128"/>
        <v>-26.011054986424128</v>
      </c>
      <c r="P257" s="18">
        <f t="shared" si="128"/>
        <v>50.099766393476486</v>
      </c>
      <c r="Q257" s="18">
        <f t="shared" si="128"/>
        <v>8.7920058905527352</v>
      </c>
      <c r="R257" s="18">
        <f t="shared" si="128"/>
        <v>128.34682563465216</v>
      </c>
      <c r="S257" s="18">
        <f t="shared" si="128"/>
        <v>60.908812257322843</v>
      </c>
      <c r="T257" s="18">
        <f t="shared" si="128"/>
        <v>152.36606761177779</v>
      </c>
      <c r="U257" s="18">
        <f t="shared" si="128"/>
        <v>85.623238103688863</v>
      </c>
      <c r="V257" s="18">
        <f t="shared" si="128"/>
        <v>143.23621814395602</v>
      </c>
      <c r="W257" s="18">
        <f t="shared" si="128"/>
        <v>150.19986584777038</v>
      </c>
      <c r="X257" s="18">
        <f t="shared" si="128"/>
        <v>216.23452001011705</v>
      </c>
      <c r="Y257" s="18">
        <f t="shared" si="128"/>
        <v>205.10409134890295</v>
      </c>
      <c r="Z257" s="18">
        <f t="shared" si="128"/>
        <v>145.10502677589332</v>
      </c>
      <c r="AA257" s="18">
        <f t="shared" si="128"/>
        <v>149.76065989097529</v>
      </c>
      <c r="AB257" s="18">
        <f t="shared" si="128"/>
        <v>115.10621073487933</v>
      </c>
      <c r="AC257" s="18">
        <f t="shared" si="128"/>
        <v>138.34303120995895</v>
      </c>
      <c r="AD257" s="18">
        <f t="shared" si="128"/>
        <v>176.96839790459867</v>
      </c>
      <c r="AE257" s="18">
        <f t="shared" si="128"/>
        <v>137.48112978147472</v>
      </c>
      <c r="AF257" s="18">
        <f t="shared" si="128"/>
        <v>163.6653578930696</v>
      </c>
      <c r="AG257" s="18">
        <f t="shared" si="128"/>
        <v>138.17540956838536</v>
      </c>
      <c r="AH257" s="18">
        <f t="shared" si="128"/>
        <v>117.35996366837148</v>
      </c>
      <c r="AI257" s="18">
        <f t="shared" si="128"/>
        <v>142.08126645853977</v>
      </c>
      <c r="AJ257" s="18">
        <f t="shared" si="128"/>
        <v>78.790589085393748</v>
      </c>
      <c r="AK257" s="18">
        <f t="shared" si="128"/>
        <v>100.91075889538739</v>
      </c>
      <c r="AL257" s="18">
        <f t="shared" si="128"/>
        <v>126.68079042133338</v>
      </c>
    </row>
    <row r="258" spans="1:38" x14ac:dyDescent="0.25">
      <c r="A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  <c r="Y258" s="135"/>
      <c r="Z258" s="135"/>
      <c r="AA258" s="135"/>
      <c r="AB258" s="135"/>
      <c r="AC258" s="135"/>
      <c r="AD258" s="135"/>
      <c r="AE258" s="135"/>
      <c r="AF258" s="135"/>
      <c r="AG258" s="135"/>
      <c r="AH258" s="135"/>
      <c r="AI258" s="135"/>
      <c r="AJ258" s="135"/>
      <c r="AK258" s="135"/>
      <c r="AL258" s="135"/>
    </row>
    <row r="259" spans="1:38" x14ac:dyDescent="0.25">
      <c r="A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  <c r="W259" s="135"/>
      <c r="X259" s="135"/>
      <c r="Y259" s="135"/>
      <c r="Z259" s="135"/>
      <c r="AA259" s="135"/>
      <c r="AB259" s="135"/>
      <c r="AC259" s="135"/>
      <c r="AD259" s="135"/>
      <c r="AE259" s="135"/>
      <c r="AF259" s="135"/>
      <c r="AG259" s="135"/>
      <c r="AH259" s="135"/>
      <c r="AI259" s="135"/>
      <c r="AJ259" s="135"/>
      <c r="AK259" s="135"/>
      <c r="AL259" s="135"/>
    </row>
    <row r="260" spans="1:38" x14ac:dyDescent="0.25">
      <c r="A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  <c r="W260" s="135"/>
      <c r="X260" s="135"/>
      <c r="Y260" s="135"/>
      <c r="Z260" s="135"/>
      <c r="AA260" s="135"/>
      <c r="AB260" s="135"/>
      <c r="AC260" s="135"/>
      <c r="AD260" s="135"/>
      <c r="AE260" s="135"/>
      <c r="AF260" s="135"/>
      <c r="AG260" s="135"/>
      <c r="AH260" s="135"/>
      <c r="AI260" s="135"/>
      <c r="AJ260" s="135"/>
      <c r="AK260" s="135"/>
      <c r="AL260" s="135"/>
    </row>
    <row r="261" spans="1:38" x14ac:dyDescent="0.25">
      <c r="A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  <c r="W261" s="135"/>
      <c r="X261" s="135"/>
      <c r="Y261" s="135"/>
      <c r="Z261" s="135"/>
      <c r="AA261" s="135"/>
      <c r="AB261" s="135"/>
      <c r="AC261" s="135"/>
      <c r="AD261" s="135"/>
      <c r="AE261" s="135"/>
      <c r="AF261" s="135"/>
      <c r="AG261" s="135"/>
      <c r="AH261" s="135"/>
      <c r="AI261" s="135"/>
      <c r="AJ261" s="135"/>
      <c r="AK261" s="135"/>
      <c r="AL261" s="135"/>
    </row>
    <row r="262" spans="1:38" x14ac:dyDescent="0.25">
      <c r="A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  <c r="Y262" s="135"/>
      <c r="Z262" s="135"/>
      <c r="AA262" s="135"/>
      <c r="AB262" s="135"/>
      <c r="AC262" s="135"/>
      <c r="AD262" s="135"/>
      <c r="AE262" s="135"/>
      <c r="AF262" s="135"/>
      <c r="AG262" s="135"/>
      <c r="AH262" s="135"/>
      <c r="AI262" s="135"/>
      <c r="AJ262" s="135"/>
      <c r="AK262" s="135"/>
      <c r="AL262" s="135"/>
    </row>
    <row r="263" spans="1:38" ht="15.75" thickBot="1" x14ac:dyDescent="0.3">
      <c r="A263" s="139"/>
      <c r="B263" s="139"/>
      <c r="C263" s="139"/>
      <c r="D263" s="139"/>
      <c r="E263" s="139"/>
      <c r="F263" s="139"/>
      <c r="G263" s="13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/>
      <c r="AH263" s="139"/>
      <c r="AI263" s="139"/>
      <c r="AJ263" s="139"/>
      <c r="AK263" s="139"/>
      <c r="AL263" s="139"/>
    </row>
    <row r="264" spans="1:38" x14ac:dyDescent="0.25">
      <c r="A264" s="134" t="str">
        <f>+A244</f>
        <v>Option 4: 750 MW in 2026 and 750 MW in 2028</v>
      </c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  <c r="Y264" s="135"/>
      <c r="Z264" s="135"/>
      <c r="AA264" s="135"/>
      <c r="AB264" s="135"/>
      <c r="AC264" s="135"/>
      <c r="AD264" s="135"/>
      <c r="AE264" s="135"/>
      <c r="AF264" s="135"/>
      <c r="AG264" s="135"/>
      <c r="AH264" s="135"/>
      <c r="AI264" s="135"/>
      <c r="AJ264" s="135"/>
      <c r="AK264" s="135"/>
      <c r="AL264" s="135"/>
    </row>
    <row r="265" spans="1:38" x14ac:dyDescent="0.25">
      <c r="A265" s="134" t="s">
        <v>15</v>
      </c>
      <c r="B265" s="134" t="str">
        <f>+Overview!D8</f>
        <v>2. Status quo / current policy</v>
      </c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  <c r="Z265" s="135"/>
      <c r="AA265" s="135"/>
      <c r="AB265" s="135"/>
      <c r="AC265" s="135"/>
      <c r="AD265" s="135"/>
      <c r="AE265" s="135"/>
      <c r="AF265" s="135"/>
      <c r="AG265" s="135"/>
      <c r="AH265" s="135"/>
      <c r="AI265" s="135"/>
      <c r="AJ265" s="135"/>
      <c r="AK265" s="135"/>
      <c r="AL265" s="135"/>
    </row>
    <row r="266" spans="1:38" x14ac:dyDescent="0.25">
      <c r="A266" s="136" t="s">
        <v>145</v>
      </c>
      <c r="B266" s="137" t="s">
        <v>153</v>
      </c>
      <c r="C266" s="137" t="s">
        <v>142</v>
      </c>
      <c r="D266" s="138" t="s">
        <v>152</v>
      </c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  <c r="W266" s="135"/>
      <c r="X266" s="135"/>
      <c r="Y266" s="135"/>
      <c r="Z266" s="135"/>
      <c r="AA266" s="135"/>
      <c r="AB266" s="135"/>
      <c r="AC266" s="135"/>
      <c r="AD266" s="135"/>
      <c r="AE266" s="135"/>
      <c r="AF266" s="135"/>
      <c r="AG266" s="135"/>
      <c r="AH266" s="135"/>
      <c r="AI266" s="135"/>
      <c r="AJ266" s="135"/>
      <c r="AK266" s="135"/>
      <c r="AL266" s="135"/>
    </row>
    <row r="267" spans="1:38" x14ac:dyDescent="0.25">
      <c r="A267" s="135"/>
      <c r="G267" s="135" t="s">
        <v>128</v>
      </c>
      <c r="H267" s="135"/>
      <c r="I267" s="142" t="s">
        <v>23</v>
      </c>
      <c r="J267" s="142" t="s">
        <v>24</v>
      </c>
      <c r="K267" s="142" t="s">
        <v>25</v>
      </c>
      <c r="L267" s="142" t="s">
        <v>26</v>
      </c>
      <c r="M267" s="142" t="s">
        <v>27</v>
      </c>
      <c r="N267" s="142" t="s">
        <v>28</v>
      </c>
      <c r="O267" s="142" t="s">
        <v>29</v>
      </c>
      <c r="P267" s="142" t="s">
        <v>30</v>
      </c>
      <c r="Q267" s="142" t="s">
        <v>31</v>
      </c>
      <c r="R267" s="142" t="s">
        <v>32</v>
      </c>
      <c r="S267" s="142" t="s">
        <v>33</v>
      </c>
      <c r="T267" s="142" t="s">
        <v>34</v>
      </c>
      <c r="U267" s="142" t="s">
        <v>35</v>
      </c>
      <c r="V267" s="142" t="s">
        <v>36</v>
      </c>
      <c r="W267" s="142" t="s">
        <v>37</v>
      </c>
      <c r="X267" s="142" t="s">
        <v>38</v>
      </c>
      <c r="Y267" s="142" t="s">
        <v>39</v>
      </c>
      <c r="Z267" s="142" t="s">
        <v>40</v>
      </c>
      <c r="AA267" s="142" t="s">
        <v>41</v>
      </c>
      <c r="AB267" s="142" t="s">
        <v>42</v>
      </c>
      <c r="AC267" s="142" t="s">
        <v>43</v>
      </c>
      <c r="AD267" s="142" t="s">
        <v>44</v>
      </c>
      <c r="AE267" s="142" t="s">
        <v>45</v>
      </c>
      <c r="AF267" s="142" t="s">
        <v>46</v>
      </c>
      <c r="AG267" s="142" t="s">
        <v>47</v>
      </c>
      <c r="AH267" s="142" t="s">
        <v>48</v>
      </c>
      <c r="AI267" s="142" t="s">
        <v>49</v>
      </c>
      <c r="AJ267" s="142" t="s">
        <v>50</v>
      </c>
      <c r="AK267" s="142" t="s">
        <v>51</v>
      </c>
      <c r="AL267" s="142" t="s">
        <v>52</v>
      </c>
    </row>
    <row r="268" spans="1:38" x14ac:dyDescent="0.25">
      <c r="A268" s="135"/>
      <c r="G268" s="8"/>
      <c r="H268" s="9" t="s">
        <v>16</v>
      </c>
      <c r="I268" s="141">
        <v>2.234623518135344</v>
      </c>
      <c r="J268" s="141">
        <v>2.1109730824310922</v>
      </c>
      <c r="K268" s="141">
        <v>1.1213906108847311</v>
      </c>
      <c r="L268" s="141">
        <v>-3.4405575677060369</v>
      </c>
      <c r="M268" s="141">
        <v>-12.019208661551943</v>
      </c>
      <c r="N268" s="141">
        <v>-13.941709139051568</v>
      </c>
      <c r="O268" s="141">
        <v>11.252946326487915</v>
      </c>
      <c r="P268" s="141">
        <v>-31.184753592401648</v>
      </c>
      <c r="Q268" s="141">
        <v>-22.159223187903535</v>
      </c>
      <c r="R268" s="141">
        <v>29.414705509195414</v>
      </c>
      <c r="S268" s="141">
        <v>27.290028445031112</v>
      </c>
      <c r="T268" s="141">
        <v>67.16964043385974</v>
      </c>
      <c r="U268" s="141">
        <v>73.669178105629499</v>
      </c>
      <c r="V268" s="141">
        <v>65.358173710882966</v>
      </c>
      <c r="W268" s="141">
        <v>47.470086468090585</v>
      </c>
      <c r="X268" s="141">
        <v>58.580545384039851</v>
      </c>
      <c r="Y268" s="141">
        <v>1.8739102513568469</v>
      </c>
      <c r="Z268" s="141">
        <v>-41.806842417416647</v>
      </c>
      <c r="AA268" s="141">
        <v>-14.539554611588301</v>
      </c>
      <c r="AB268" s="141">
        <v>-87.794266007402712</v>
      </c>
      <c r="AC268" s="141">
        <v>-100.94481264166734</v>
      </c>
      <c r="AD268" s="141">
        <v>-88.803012606600987</v>
      </c>
      <c r="AE268" s="141">
        <v>-89.344038742771318</v>
      </c>
      <c r="AF268" s="141">
        <v>-93.190372918942103</v>
      </c>
      <c r="AG268" s="141">
        <v>-96.905435163045695</v>
      </c>
      <c r="AH268" s="141">
        <v>-89.945534843149289</v>
      </c>
      <c r="AI268" s="141">
        <v>-75.562972590494383</v>
      </c>
      <c r="AJ268" s="141">
        <v>-79.31088557378871</v>
      </c>
      <c r="AK268" s="141">
        <v>-66.226285723454566</v>
      </c>
      <c r="AL268" s="141">
        <v>-59.114039851622692</v>
      </c>
    </row>
    <row r="269" spans="1:38" x14ac:dyDescent="0.25">
      <c r="A269" s="135"/>
      <c r="G269" s="11"/>
      <c r="H269" s="9" t="s">
        <v>125</v>
      </c>
      <c r="I269" s="10">
        <v>1.3637220534389911</v>
      </c>
      <c r="J269" s="10">
        <v>1.2876218456557993</v>
      </c>
      <c r="K269" s="10">
        <v>1.5274159860044545</v>
      </c>
      <c r="L269" s="10">
        <v>-0.12372075997147647</v>
      </c>
      <c r="M269" s="10">
        <v>-2.1320795391144003</v>
      </c>
      <c r="N269" s="10">
        <v>4.7445796902770141</v>
      </c>
      <c r="O269" s="10">
        <v>14.23170199821633</v>
      </c>
      <c r="P269" s="10">
        <v>-4.497145038574331</v>
      </c>
      <c r="Q269" s="10">
        <v>2.2447521496819007</v>
      </c>
      <c r="R269" s="10">
        <v>5.0049927789489175</v>
      </c>
      <c r="S269" s="10">
        <v>2.3121344646653768</v>
      </c>
      <c r="T269" s="10">
        <v>7.0800394324660374</v>
      </c>
      <c r="U269" s="10">
        <v>9.8251139484461874</v>
      </c>
      <c r="V269" s="10">
        <v>7.5325490524330121</v>
      </c>
      <c r="W269" s="10">
        <v>3.5499847889265084</v>
      </c>
      <c r="X269" s="10">
        <v>6.6291369193861556</v>
      </c>
      <c r="Y269" s="10">
        <v>-7.1530104730774156</v>
      </c>
      <c r="Z269" s="10">
        <v>-11.121887998946136</v>
      </c>
      <c r="AA269" s="10">
        <v>-2.807886459496217</v>
      </c>
      <c r="AB269" s="10">
        <v>-32.437578690862324</v>
      </c>
      <c r="AC269" s="10">
        <v>-35.981493670034411</v>
      </c>
      <c r="AD269" s="10">
        <v>-32.006140665227576</v>
      </c>
      <c r="AE269" s="10">
        <v>-32.348969780547748</v>
      </c>
      <c r="AF269" s="10">
        <v>-33.443872807680975</v>
      </c>
      <c r="AG269" s="10">
        <v>-33.857996703399635</v>
      </c>
      <c r="AH269" s="10">
        <v>-31.632937174225162</v>
      </c>
      <c r="AI269" s="10">
        <v>-26.81655232779849</v>
      </c>
      <c r="AJ269" s="10">
        <v>-27.475293232031049</v>
      </c>
      <c r="AK269" s="10">
        <v>-22.583782245141151</v>
      </c>
      <c r="AL269" s="10">
        <v>-20.370925007715812</v>
      </c>
    </row>
    <row r="270" spans="1:38" x14ac:dyDescent="0.25">
      <c r="A270" s="135"/>
      <c r="G270" s="12"/>
      <c r="H270" s="9" t="s">
        <v>17</v>
      </c>
      <c r="I270" s="10">
        <v>0.76325332093438192</v>
      </c>
      <c r="J270" s="10">
        <v>1.7381954386582947</v>
      </c>
      <c r="K270" s="10">
        <v>5.670643053648746</v>
      </c>
      <c r="L270" s="10">
        <v>5.7099175364301118</v>
      </c>
      <c r="M270" s="10">
        <v>9.6215616846907324</v>
      </c>
      <c r="N270" s="10">
        <v>-11.037817373058715</v>
      </c>
      <c r="O270" s="10">
        <v>9.8714761648707281</v>
      </c>
      <c r="P270" s="10">
        <v>34.190163529313395</v>
      </c>
      <c r="Q270" s="10">
        <v>65.949089359498885</v>
      </c>
      <c r="R270" s="10">
        <v>80.870493822121716</v>
      </c>
      <c r="S270" s="10">
        <v>33.564651050180146</v>
      </c>
      <c r="T270" s="10">
        <v>63.289387873029455</v>
      </c>
      <c r="U270" s="10">
        <v>37.285477808319683</v>
      </c>
      <c r="V270" s="10">
        <v>66.755958533095509</v>
      </c>
      <c r="W270" s="10">
        <v>12.470391555220431</v>
      </c>
      <c r="X270" s="10">
        <v>127.08543115394036</v>
      </c>
      <c r="Y270" s="10">
        <v>172.7739190683094</v>
      </c>
      <c r="Z270" s="10">
        <v>191.73968964748997</v>
      </c>
      <c r="AA270" s="10">
        <v>179.98912476248006</v>
      </c>
      <c r="AB270" s="10">
        <v>261.4330733286497</v>
      </c>
      <c r="AC270" s="10">
        <v>285.77755690614981</v>
      </c>
      <c r="AD270" s="10">
        <v>292.95888656070008</v>
      </c>
      <c r="AE270" s="10">
        <v>306.07554493695034</v>
      </c>
      <c r="AF270" s="10">
        <v>303.71808398229973</v>
      </c>
      <c r="AG270" s="10">
        <v>289.31529086313003</v>
      </c>
      <c r="AH270" s="10">
        <v>258.74641979339026</v>
      </c>
      <c r="AI270" s="10">
        <v>240.60311072881018</v>
      </c>
      <c r="AJ270" s="10">
        <v>208.32541955130023</v>
      </c>
      <c r="AK270" s="10">
        <v>191.23468426965997</v>
      </c>
      <c r="AL270" s="10">
        <v>203.51697608157497</v>
      </c>
    </row>
    <row r="271" spans="1:38" x14ac:dyDescent="0.25">
      <c r="A271" s="135"/>
      <c r="G271" s="13"/>
      <c r="H271" s="9" t="s">
        <v>126</v>
      </c>
      <c r="I271" s="10">
        <v>-0.27788227560165524</v>
      </c>
      <c r="J271" s="10">
        <v>8.587430853413025E-2</v>
      </c>
      <c r="K271" s="10">
        <v>6.1542009500271888E-2</v>
      </c>
      <c r="L271" s="10">
        <v>0.5132007413633346</v>
      </c>
      <c r="M271" s="10">
        <v>0.9257732504033811</v>
      </c>
      <c r="N271" s="10">
        <v>2.6248247979719963</v>
      </c>
      <c r="O271" s="10">
        <v>6.8405118300838694</v>
      </c>
      <c r="P271" s="10">
        <v>8.8310963358431991</v>
      </c>
      <c r="Q271" s="10">
        <v>8.4343508019203455</v>
      </c>
      <c r="R271" s="10">
        <v>9.5104545166036587</v>
      </c>
      <c r="S271" s="10">
        <v>5.8285275140879094</v>
      </c>
      <c r="T271" s="10">
        <v>7.3575129366280407</v>
      </c>
      <c r="U271" s="10">
        <v>4.9913391001339278</v>
      </c>
      <c r="V271" s="10">
        <v>5.0413336009207796</v>
      </c>
      <c r="W271" s="10">
        <v>2.3372531643732941</v>
      </c>
      <c r="X271" s="10">
        <v>3.1034005654475436</v>
      </c>
      <c r="Y271" s="10">
        <v>7.0465414673988107</v>
      </c>
      <c r="Z271" s="10">
        <v>12.863529388461245</v>
      </c>
      <c r="AA271" s="10">
        <v>12.175728507237636</v>
      </c>
      <c r="AB271" s="10">
        <v>18.770037342274009</v>
      </c>
      <c r="AC271" s="10">
        <v>19.138677613545667</v>
      </c>
      <c r="AD271" s="10">
        <v>16.88005030014898</v>
      </c>
      <c r="AE271" s="10">
        <v>17.251040598831935</v>
      </c>
      <c r="AF271" s="10">
        <v>16.20082513304385</v>
      </c>
      <c r="AG271" s="10">
        <v>17.081862209016037</v>
      </c>
      <c r="AH271" s="10">
        <v>16.244579315172871</v>
      </c>
      <c r="AI271" s="10">
        <v>14.442261484126902</v>
      </c>
      <c r="AJ271" s="10">
        <v>14.547551808944547</v>
      </c>
      <c r="AK271" s="10">
        <v>12.107174041126939</v>
      </c>
      <c r="AL271" s="10">
        <v>10.255727493291033</v>
      </c>
    </row>
    <row r="272" spans="1:38" x14ac:dyDescent="0.25">
      <c r="A272" s="135"/>
      <c r="G272" s="14"/>
      <c r="H272" s="9" t="s">
        <v>18</v>
      </c>
      <c r="I272" s="10">
        <v>3.5957522161451656E-4</v>
      </c>
      <c r="J272" s="10">
        <v>3.7492317907155878E-4</v>
      </c>
      <c r="K272" s="10">
        <v>-1.0587631488685028</v>
      </c>
      <c r="L272" s="10">
        <v>-1.0023707707066218</v>
      </c>
      <c r="M272" s="10">
        <v>-0.94382484032330471</v>
      </c>
      <c r="N272" s="10">
        <v>-0.89121546601649992</v>
      </c>
      <c r="O272" s="10">
        <v>-0.84144638766586399</v>
      </c>
      <c r="P272" s="10">
        <v>-0.79662701912609801</v>
      </c>
      <c r="Q272" s="10">
        <v>-0.75003650785522513</v>
      </c>
      <c r="R272" s="10">
        <v>5.1830632749394141</v>
      </c>
      <c r="S272" s="10">
        <v>4.8943216500960318</v>
      </c>
      <c r="T272" s="10">
        <v>17.881535830437187</v>
      </c>
      <c r="U272" s="10">
        <v>21.087464756344033</v>
      </c>
      <c r="V272" s="10">
        <v>20.264749927070881</v>
      </c>
      <c r="W272" s="10">
        <v>19.573057510301425</v>
      </c>
      <c r="X272" s="10">
        <v>25.612564219683634</v>
      </c>
      <c r="Y272" s="10">
        <v>21.475327446786252</v>
      </c>
      <c r="Z272" s="10">
        <v>15.809480671682309</v>
      </c>
      <c r="AA272" s="10">
        <v>17.324118121248148</v>
      </c>
      <c r="AB272" s="10">
        <v>2.982878658329696</v>
      </c>
      <c r="AC272" s="10">
        <v>-2.6150260638834482</v>
      </c>
      <c r="AD272" s="10">
        <v>0.67453579918392848</v>
      </c>
      <c r="AE272" s="10">
        <v>-3.6342870056492131</v>
      </c>
      <c r="AF272" s="10">
        <v>-7.0477476528398597</v>
      </c>
      <c r="AG272" s="10">
        <v>-7.5041954067033885</v>
      </c>
      <c r="AH272" s="10">
        <v>-7.288002295532408</v>
      </c>
      <c r="AI272" s="10">
        <v>-3.963541152548828</v>
      </c>
      <c r="AJ272" s="10">
        <v>-4.19969126287981</v>
      </c>
      <c r="AK272" s="10">
        <v>-0.15003137548657719</v>
      </c>
      <c r="AL272" s="10">
        <v>0.90822214190356476</v>
      </c>
    </row>
    <row r="273" spans="1:38" x14ac:dyDescent="0.25">
      <c r="A273" s="135"/>
      <c r="G273" s="15"/>
      <c r="H273" s="9" t="s">
        <v>19</v>
      </c>
      <c r="I273" s="10">
        <v>2.0453977299999997E-3</v>
      </c>
      <c r="J273" s="10">
        <v>2.0440039500000009E-3</v>
      </c>
      <c r="K273" s="10">
        <v>6.6521426629899878</v>
      </c>
      <c r="L273" s="10">
        <v>1.9375219414699973</v>
      </c>
      <c r="M273" s="10">
        <v>-2.7074871799999123E-3</v>
      </c>
      <c r="N273" s="10">
        <v>-4.366485240690011</v>
      </c>
      <c r="O273" s="10">
        <v>20.839955152964006</v>
      </c>
      <c r="P273" s="10">
        <v>-8.0482284000000046E-3</v>
      </c>
      <c r="Q273" s="10">
        <v>4.6201309621000004E-2</v>
      </c>
      <c r="R273" s="10">
        <v>2.3831649664999996E-2</v>
      </c>
      <c r="S273" s="10">
        <v>1.4001952576149999</v>
      </c>
      <c r="T273" s="10">
        <v>-0.59449172845500087</v>
      </c>
      <c r="U273" s="10">
        <v>9.1478655600002456E-4</v>
      </c>
      <c r="V273" s="10">
        <v>3.2658470043700021</v>
      </c>
      <c r="W273" s="10">
        <v>2.882341647710001</v>
      </c>
      <c r="X273" s="10">
        <v>-1.0839674224100007</v>
      </c>
      <c r="Y273" s="10">
        <v>2.0665821840000023E-3</v>
      </c>
      <c r="Z273" s="10">
        <v>7.5885898391729993</v>
      </c>
      <c r="AA273" s="10">
        <v>4.8253112352940004</v>
      </c>
      <c r="AB273" s="10">
        <v>-0.36181842319600221</v>
      </c>
      <c r="AC273" s="10">
        <v>-0.4962656824899998</v>
      </c>
      <c r="AD273" s="10">
        <v>-0.46706681142500273</v>
      </c>
      <c r="AE273" s="10">
        <v>0.10802012980599685</v>
      </c>
      <c r="AF273" s="10">
        <v>1.4711379554992021E-2</v>
      </c>
      <c r="AG273" s="10">
        <v>6.5516437899990621E-3</v>
      </c>
      <c r="AH273" s="10">
        <v>-8.2101759105000838E-2</v>
      </c>
      <c r="AI273" s="10">
        <v>-2.4648459550999813E-2</v>
      </c>
      <c r="AJ273" s="10">
        <v>0.31767337425899722</v>
      </c>
      <c r="AK273" s="10">
        <v>5.2405166710999929E-2</v>
      </c>
      <c r="AL273" s="10">
        <v>0.90901841220199842</v>
      </c>
    </row>
    <row r="274" spans="1:38" x14ac:dyDescent="0.25">
      <c r="A274" s="135"/>
      <c r="G274" s="16"/>
      <c r="H274" s="9" t="s">
        <v>20</v>
      </c>
      <c r="I274" s="10">
        <v>6.3834342526974766</v>
      </c>
      <c r="J274" s="10">
        <v>1.650911123352465E-5</v>
      </c>
      <c r="K274" s="10">
        <v>2.6568266667965206E-6</v>
      </c>
      <c r="L274" s="10">
        <v>-7.6407428707573536E-7</v>
      </c>
      <c r="M274" s="10">
        <v>-0.66592885556097414</v>
      </c>
      <c r="N274" s="10">
        <v>-17.03789425239647</v>
      </c>
      <c r="O274" s="10">
        <v>-2.6165984854239976</v>
      </c>
      <c r="P274" s="10">
        <v>15.194335663902875</v>
      </c>
      <c r="Q274" s="10">
        <v>-1.0032259157905368</v>
      </c>
      <c r="R274" s="10">
        <v>0.27295699202795687</v>
      </c>
      <c r="S274" s="10">
        <v>1.0804844912089061E-6</v>
      </c>
      <c r="T274" s="10">
        <v>-0.10673555056012912</v>
      </c>
      <c r="U274" s="10">
        <v>-1.4470118989312377</v>
      </c>
      <c r="V274" s="10">
        <v>1.3115515593257015E-6</v>
      </c>
      <c r="W274" s="10">
        <v>2.6968979917407108E-7</v>
      </c>
      <c r="X274" s="10">
        <v>-0.76042572703578748</v>
      </c>
      <c r="Y274" s="10">
        <v>-0.82490721866125516</v>
      </c>
      <c r="Z274" s="10">
        <v>-1.2913829590467134E-6</v>
      </c>
      <c r="AA274" s="10">
        <v>-6.9033141756600734E-7</v>
      </c>
      <c r="AB274" s="10">
        <v>-3.7877419455557533E-7</v>
      </c>
      <c r="AC274" s="10">
        <v>6.5057762001126944E-7</v>
      </c>
      <c r="AD274" s="10">
        <v>3.8638428197513012E-7</v>
      </c>
      <c r="AE274" s="10">
        <v>-1.2899941137471264E-8</v>
      </c>
      <c r="AF274" s="10">
        <v>2.4095121229224733E-7</v>
      </c>
      <c r="AG274" s="10">
        <v>-1.6121279870790941E-5</v>
      </c>
      <c r="AH274" s="10">
        <v>8.0475582115396279E-8</v>
      </c>
      <c r="AI274" s="10">
        <v>1.077396016540386E-7</v>
      </c>
      <c r="AJ274" s="10">
        <v>-1.1313156343496557E-8</v>
      </c>
      <c r="AK274" s="10">
        <v>-3.7273901698670383E-7</v>
      </c>
      <c r="AL274" s="10">
        <v>9.81923143671547E-8</v>
      </c>
    </row>
    <row r="275" spans="1:38" x14ac:dyDescent="0.25">
      <c r="A275" s="135"/>
      <c r="G275" s="17"/>
      <c r="H275" s="9" t="s">
        <v>21</v>
      </c>
      <c r="I275" s="10">
        <v>2.8180442370000003E-2</v>
      </c>
      <c r="J275" s="10">
        <v>2.9091387827999915E-2</v>
      </c>
      <c r="K275" s="10">
        <v>4.5854856814000033E-2</v>
      </c>
      <c r="L275" s="10">
        <v>-8.1498418650000071E-3</v>
      </c>
      <c r="M275" s="10">
        <v>-1.4045990353000026E-2</v>
      </c>
      <c r="N275" s="10">
        <v>-9.2812300659999986E-2</v>
      </c>
      <c r="O275" s="10">
        <v>-0.58582956424999977</v>
      </c>
      <c r="P275" s="10">
        <v>-0.61314577682999993</v>
      </c>
      <c r="Q275" s="10">
        <v>-0.69561882030600009</v>
      </c>
      <c r="R275" s="10">
        <v>-0.41624675759399998</v>
      </c>
      <c r="S275" s="10">
        <v>-0.58464285587999998</v>
      </c>
      <c r="T275" s="10">
        <v>-0.30057314690700004</v>
      </c>
      <c r="U275" s="10">
        <v>-0.34528459161499991</v>
      </c>
      <c r="V275" s="10">
        <v>-0.38697784928599999</v>
      </c>
      <c r="W275" s="10">
        <v>-0.45428145870000003</v>
      </c>
      <c r="X275" s="10">
        <v>-0.22929235249999996</v>
      </c>
      <c r="Y275" s="10">
        <v>-0.33824398799999994</v>
      </c>
      <c r="Z275" s="10">
        <v>-0.13416923090000005</v>
      </c>
      <c r="AA275" s="10">
        <v>-0.11885320760000001</v>
      </c>
      <c r="AB275" s="10">
        <v>-0.25444648419999993</v>
      </c>
      <c r="AC275" s="10">
        <v>-0.28136391539999994</v>
      </c>
      <c r="AD275" s="10">
        <v>-0.1602729242</v>
      </c>
      <c r="AE275" s="10">
        <v>-0.17751449039999995</v>
      </c>
      <c r="AF275" s="10">
        <v>-0.20148131299999997</v>
      </c>
      <c r="AG275" s="10">
        <v>-0.18371417029999998</v>
      </c>
      <c r="AH275" s="10">
        <v>-5.5119300499999996E-2</v>
      </c>
      <c r="AI275" s="10">
        <v>-1.5976892499999978E-2</v>
      </c>
      <c r="AJ275" s="10">
        <v>-0.11542912920000004</v>
      </c>
      <c r="AK275" s="10">
        <v>-0.2143147339999999</v>
      </c>
      <c r="AL275" s="10">
        <v>-2.3726215900000042E-2</v>
      </c>
    </row>
    <row r="276" spans="1:38" x14ac:dyDescent="0.25">
      <c r="A276" s="135"/>
      <c r="G276" s="135"/>
      <c r="H276" s="135" t="s">
        <v>22</v>
      </c>
      <c r="I276" s="18">
        <f t="shared" ref="I276:AL276" si="129">+SUM(I268:I275)</f>
        <v>10.497736284926152</v>
      </c>
      <c r="J276" s="18">
        <f t="shared" si="129"/>
        <v>5.2541914993476224</v>
      </c>
      <c r="K276" s="18">
        <f t="shared" si="129"/>
        <v>14.020228687800355</v>
      </c>
      <c r="L276" s="18">
        <f t="shared" si="129"/>
        <v>3.5858405149400214</v>
      </c>
      <c r="M276" s="18">
        <f t="shared" si="129"/>
        <v>-5.2304604389895077</v>
      </c>
      <c r="N276" s="18">
        <f t="shared" si="129"/>
        <v>-39.998529283624251</v>
      </c>
      <c r="O276" s="18">
        <f t="shared" si="129"/>
        <v>58.992717035282993</v>
      </c>
      <c r="P276" s="18">
        <f t="shared" si="129"/>
        <v>21.115875873727393</v>
      </c>
      <c r="Q276" s="18">
        <f t="shared" si="129"/>
        <v>52.066289188866826</v>
      </c>
      <c r="R276" s="18">
        <f t="shared" si="129"/>
        <v>129.86425178590807</v>
      </c>
      <c r="S276" s="18">
        <f t="shared" si="129"/>
        <v>74.705216606280061</v>
      </c>
      <c r="T276" s="18">
        <f t="shared" si="129"/>
        <v>161.77631608049833</v>
      </c>
      <c r="U276" s="18">
        <f t="shared" si="129"/>
        <v>145.06719201488309</v>
      </c>
      <c r="V276" s="18">
        <f t="shared" si="129"/>
        <v>167.83163529103868</v>
      </c>
      <c r="W276" s="18">
        <f t="shared" si="129"/>
        <v>87.828833945612047</v>
      </c>
      <c r="X276" s="18">
        <f t="shared" si="129"/>
        <v>218.93739274055173</v>
      </c>
      <c r="Y276" s="18">
        <f t="shared" si="129"/>
        <v>194.85560313629665</v>
      </c>
      <c r="Z276" s="18">
        <f t="shared" si="129"/>
        <v>174.93838860816078</v>
      </c>
      <c r="AA276" s="18">
        <f t="shared" si="129"/>
        <v>196.84798765724392</v>
      </c>
      <c r="AB276" s="18">
        <f t="shared" si="129"/>
        <v>162.33787934481816</v>
      </c>
      <c r="AC276" s="18">
        <f t="shared" si="129"/>
        <v>164.59727319679791</v>
      </c>
      <c r="AD276" s="18">
        <f t="shared" si="129"/>
        <v>189.07698003896368</v>
      </c>
      <c r="AE276" s="18">
        <f t="shared" si="129"/>
        <v>197.92979563332005</v>
      </c>
      <c r="AF276" s="18">
        <f t="shared" si="129"/>
        <v>186.05014604338686</v>
      </c>
      <c r="AG276" s="18">
        <f t="shared" si="129"/>
        <v>167.95234715120748</v>
      </c>
      <c r="AH276" s="18">
        <f t="shared" si="129"/>
        <v>145.98730381652686</v>
      </c>
      <c r="AI276" s="18">
        <f t="shared" si="129"/>
        <v>148.66168089778398</v>
      </c>
      <c r="AJ276" s="18">
        <f t="shared" si="129"/>
        <v>112.08934552529105</v>
      </c>
      <c r="AK276" s="18">
        <f t="shared" si="129"/>
        <v>114.21984902667658</v>
      </c>
      <c r="AL276" s="18">
        <f t="shared" si="129"/>
        <v>136.08125315192535</v>
      </c>
    </row>
    <row r="277" spans="1:38" x14ac:dyDescent="0.25">
      <c r="A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  <c r="W277" s="135"/>
      <c r="X277" s="135"/>
      <c r="Y277" s="135"/>
      <c r="Z277" s="135"/>
      <c r="AA277" s="135"/>
      <c r="AB277" s="135"/>
      <c r="AC277" s="135"/>
      <c r="AD277" s="135"/>
      <c r="AE277" s="135"/>
      <c r="AF277" s="135"/>
      <c r="AG277" s="135"/>
      <c r="AH277" s="135"/>
      <c r="AI277" s="135"/>
      <c r="AJ277" s="135"/>
      <c r="AK277" s="135"/>
      <c r="AL277" s="135"/>
    </row>
    <row r="278" spans="1:38" x14ac:dyDescent="0.25">
      <c r="A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  <c r="W278" s="135"/>
      <c r="X278" s="135"/>
      <c r="Y278" s="135"/>
      <c r="Z278" s="135"/>
      <c r="AA278" s="135"/>
      <c r="AB278" s="135"/>
      <c r="AC278" s="135"/>
      <c r="AD278" s="135"/>
      <c r="AE278" s="135"/>
      <c r="AF278" s="135"/>
      <c r="AG278" s="135"/>
      <c r="AH278" s="135"/>
      <c r="AI278" s="135"/>
      <c r="AJ278" s="135"/>
      <c r="AK278" s="135"/>
      <c r="AL278" s="135"/>
    </row>
    <row r="279" spans="1:38" x14ac:dyDescent="0.25">
      <c r="A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  <c r="W279" s="135"/>
      <c r="X279" s="135"/>
      <c r="Y279" s="135"/>
      <c r="Z279" s="135"/>
      <c r="AA279" s="135"/>
      <c r="AB279" s="135"/>
      <c r="AC279" s="135"/>
      <c r="AD279" s="135"/>
      <c r="AE279" s="135"/>
      <c r="AF279" s="135"/>
      <c r="AG279" s="135"/>
      <c r="AH279" s="135"/>
      <c r="AI279" s="135"/>
      <c r="AJ279" s="135"/>
      <c r="AK279" s="135"/>
      <c r="AL279" s="135"/>
    </row>
    <row r="280" spans="1:38" x14ac:dyDescent="0.25">
      <c r="A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  <c r="W280" s="135"/>
      <c r="X280" s="135"/>
      <c r="Y280" s="135"/>
      <c r="Z280" s="135"/>
      <c r="AA280" s="135"/>
      <c r="AB280" s="135"/>
      <c r="AC280" s="135"/>
      <c r="AD280" s="135"/>
      <c r="AE280" s="135"/>
      <c r="AF280" s="135"/>
      <c r="AG280" s="135"/>
      <c r="AH280" s="135"/>
      <c r="AI280" s="135"/>
      <c r="AJ280" s="135"/>
      <c r="AK280" s="135"/>
      <c r="AL280" s="135"/>
    </row>
    <row r="281" spans="1:38" x14ac:dyDescent="0.25">
      <c r="A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  <c r="W281" s="135"/>
      <c r="X281" s="135"/>
      <c r="Y281" s="135"/>
      <c r="Z281" s="135"/>
      <c r="AA281" s="135"/>
      <c r="AB281" s="135"/>
      <c r="AC281" s="135"/>
      <c r="AD281" s="135"/>
      <c r="AE281" s="135"/>
      <c r="AF281" s="135"/>
      <c r="AG281" s="135"/>
      <c r="AH281" s="135"/>
      <c r="AI281" s="135"/>
      <c r="AJ281" s="135"/>
      <c r="AK281" s="135"/>
      <c r="AL281" s="135"/>
    </row>
    <row r="282" spans="1:38" ht="15.75" thickBot="1" x14ac:dyDescent="0.3">
      <c r="A282" s="139"/>
      <c r="B282" s="139"/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/>
      <c r="AH282" s="139"/>
      <c r="AI282" s="139"/>
      <c r="AJ282" s="139"/>
      <c r="AK282" s="139"/>
      <c r="AL282" s="139"/>
    </row>
    <row r="283" spans="1:38" x14ac:dyDescent="0.25">
      <c r="A283" s="134" t="str">
        <f>+A244</f>
        <v>Option 4: 750 MW in 2026 and 750 MW in 2028</v>
      </c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  <c r="W283" s="135"/>
      <c r="X283" s="135"/>
      <c r="Y283" s="135"/>
      <c r="Z283" s="135"/>
      <c r="AA283" s="135"/>
      <c r="AB283" s="135"/>
      <c r="AC283" s="135"/>
      <c r="AD283" s="135"/>
      <c r="AE283" s="135"/>
      <c r="AF283" s="135"/>
      <c r="AG283" s="135"/>
      <c r="AH283" s="135"/>
      <c r="AI283" s="135"/>
      <c r="AJ283" s="135"/>
      <c r="AK283" s="135"/>
      <c r="AL283" s="135"/>
    </row>
    <row r="284" spans="1:38" x14ac:dyDescent="0.25">
      <c r="A284" s="134" t="s">
        <v>15</v>
      </c>
      <c r="B284" s="134" t="str">
        <f>+Overview!D9</f>
        <v>3. Sustained renewables uptake</v>
      </c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  <c r="W284" s="135"/>
      <c r="X284" s="135"/>
      <c r="Y284" s="135"/>
      <c r="Z284" s="135"/>
      <c r="AA284" s="135"/>
      <c r="AB284" s="135"/>
      <c r="AC284" s="135"/>
      <c r="AD284" s="135"/>
      <c r="AE284" s="135"/>
      <c r="AF284" s="135"/>
      <c r="AG284" s="135"/>
      <c r="AH284" s="135"/>
      <c r="AI284" s="135"/>
      <c r="AJ284" s="135"/>
      <c r="AK284" s="135"/>
      <c r="AL284" s="135"/>
    </row>
    <row r="285" spans="1:38" x14ac:dyDescent="0.25">
      <c r="A285" s="136" t="s">
        <v>145</v>
      </c>
      <c r="B285" s="137" t="s">
        <v>157</v>
      </c>
      <c r="C285" s="137" t="s">
        <v>142</v>
      </c>
      <c r="D285" s="138" t="s">
        <v>158</v>
      </c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  <c r="W285" s="135"/>
      <c r="X285" s="135"/>
      <c r="Y285" s="135"/>
      <c r="Z285" s="135"/>
      <c r="AA285" s="135"/>
      <c r="AB285" s="135"/>
      <c r="AC285" s="135"/>
      <c r="AD285" s="135"/>
      <c r="AE285" s="135"/>
      <c r="AF285" s="135"/>
      <c r="AG285" s="135"/>
      <c r="AH285" s="135"/>
      <c r="AI285" s="135"/>
      <c r="AJ285" s="135"/>
      <c r="AK285" s="135"/>
      <c r="AL285" s="135"/>
    </row>
    <row r="286" spans="1:38" x14ac:dyDescent="0.25">
      <c r="A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  <c r="W286" s="135"/>
      <c r="X286" s="135"/>
      <c r="Y286" s="135"/>
      <c r="Z286" s="135"/>
      <c r="AA286" s="135"/>
      <c r="AB286" s="135"/>
      <c r="AC286" s="135"/>
      <c r="AD286" s="135"/>
      <c r="AE286" s="135"/>
      <c r="AF286" s="135"/>
      <c r="AG286" s="135"/>
      <c r="AH286" s="135"/>
      <c r="AI286" s="135"/>
      <c r="AJ286" s="135"/>
      <c r="AK286" s="135"/>
      <c r="AL286" s="135"/>
    </row>
    <row r="287" spans="1:38" x14ac:dyDescent="0.25">
      <c r="B287"/>
      <c r="C287"/>
      <c r="D287"/>
      <c r="E287"/>
      <c r="G287" t="s">
        <v>128</v>
      </c>
      <c r="I287" s="142" t="s">
        <v>23</v>
      </c>
      <c r="J287" s="142" t="str">
        <f>LEFT(I287,4)+1&amp;RIGHT(I287,3)-1</f>
        <v>2021-22</v>
      </c>
      <c r="K287" s="142" t="str">
        <f t="shared" ref="K287:AL287" si="130">LEFT(J287,4)+1&amp;RIGHT(J287,3)-1</f>
        <v>2022-23</v>
      </c>
      <c r="L287" s="142" t="str">
        <f t="shared" si="130"/>
        <v>2023-24</v>
      </c>
      <c r="M287" s="142" t="str">
        <f t="shared" si="130"/>
        <v>2024-25</v>
      </c>
      <c r="N287" s="142" t="str">
        <f t="shared" si="130"/>
        <v>2025-26</v>
      </c>
      <c r="O287" s="142" t="str">
        <f t="shared" si="130"/>
        <v>2026-27</v>
      </c>
      <c r="P287" s="142" t="str">
        <f t="shared" si="130"/>
        <v>2027-28</v>
      </c>
      <c r="Q287" s="142" t="str">
        <f t="shared" si="130"/>
        <v>2028-29</v>
      </c>
      <c r="R287" s="142" t="str">
        <f t="shared" si="130"/>
        <v>2029-30</v>
      </c>
      <c r="S287" s="142" t="str">
        <f t="shared" si="130"/>
        <v>2030-31</v>
      </c>
      <c r="T287" s="142" t="str">
        <f t="shared" si="130"/>
        <v>2031-32</v>
      </c>
      <c r="U287" s="142" t="str">
        <f t="shared" si="130"/>
        <v>2032-33</v>
      </c>
      <c r="V287" s="142" t="str">
        <f t="shared" si="130"/>
        <v>2033-34</v>
      </c>
      <c r="W287" s="142" t="str">
        <f t="shared" si="130"/>
        <v>2034-35</v>
      </c>
      <c r="X287" s="142" t="str">
        <f t="shared" si="130"/>
        <v>2035-36</v>
      </c>
      <c r="Y287" s="142" t="str">
        <f t="shared" si="130"/>
        <v>2036-37</v>
      </c>
      <c r="Z287" s="142" t="str">
        <f t="shared" si="130"/>
        <v>2037-38</v>
      </c>
      <c r="AA287" s="142" t="str">
        <f t="shared" si="130"/>
        <v>2038-39</v>
      </c>
      <c r="AB287" s="142" t="str">
        <f t="shared" si="130"/>
        <v>2039-40</v>
      </c>
      <c r="AC287" s="142" t="str">
        <f t="shared" si="130"/>
        <v>2040-41</v>
      </c>
      <c r="AD287" s="142" t="str">
        <f t="shared" si="130"/>
        <v>2041-42</v>
      </c>
      <c r="AE287" s="142" t="str">
        <f t="shared" si="130"/>
        <v>2042-43</v>
      </c>
      <c r="AF287" s="142" t="str">
        <f t="shared" si="130"/>
        <v>2043-44</v>
      </c>
      <c r="AG287" s="142" t="str">
        <f t="shared" si="130"/>
        <v>2044-45</v>
      </c>
      <c r="AH287" s="142" t="str">
        <f t="shared" si="130"/>
        <v>2045-46</v>
      </c>
      <c r="AI287" s="142" t="str">
        <f t="shared" si="130"/>
        <v>2046-47</v>
      </c>
      <c r="AJ287" s="142" t="str">
        <f t="shared" si="130"/>
        <v>2047-48</v>
      </c>
      <c r="AK287" s="142" t="str">
        <f t="shared" si="130"/>
        <v>2048-49</v>
      </c>
      <c r="AL287" s="142" t="str">
        <f t="shared" si="130"/>
        <v>2049-50</v>
      </c>
    </row>
    <row r="288" spans="1:38" x14ac:dyDescent="0.25">
      <c r="B288"/>
      <c r="C288"/>
      <c r="D288"/>
      <c r="E288"/>
      <c r="G288" s="8"/>
      <c r="H288" s="9" t="s">
        <v>16</v>
      </c>
      <c r="I288" s="141">
        <v>-4.3045648506846099E-3</v>
      </c>
      <c r="J288" s="141">
        <v>-4.6336973848521059E-3</v>
      </c>
      <c r="K288" s="141">
        <v>1.6386589149961992</v>
      </c>
      <c r="L288" s="141">
        <v>0.43326798062474836</v>
      </c>
      <c r="M288" s="141">
        <v>-1.1498784479363735</v>
      </c>
      <c r="N288" s="141">
        <v>-6.4464015980649947</v>
      </c>
      <c r="O288" s="141">
        <v>12.530123248510222</v>
      </c>
      <c r="P288" s="141">
        <v>-11.407508007136812</v>
      </c>
      <c r="Q288" s="141">
        <v>82.628450003588796</v>
      </c>
      <c r="R288" s="141">
        <v>4.8531302616718222</v>
      </c>
      <c r="S288" s="141">
        <v>87.778453445681862</v>
      </c>
      <c r="T288" s="141">
        <v>6.1158276433225183</v>
      </c>
      <c r="U288" s="141">
        <v>25.742669462923914</v>
      </c>
      <c r="V288" s="141">
        <v>22.03486512888594</v>
      </c>
      <c r="W288" s="141">
        <v>18.843105778832069</v>
      </c>
      <c r="X288" s="141">
        <v>30.399627795268771</v>
      </c>
      <c r="Y288" s="141">
        <v>-27.810111099487131</v>
      </c>
      <c r="Z288" s="141">
        <v>-86.447600971624979</v>
      </c>
      <c r="AA288" s="141">
        <v>-42.65768435450218</v>
      </c>
      <c r="AB288" s="141">
        <v>-106.97235515666353</v>
      </c>
      <c r="AC288" s="141">
        <v>-112.18657963945634</v>
      </c>
      <c r="AD288" s="141">
        <v>-100.88005686376482</v>
      </c>
      <c r="AE288" s="141">
        <v>-78.681864510359446</v>
      </c>
      <c r="AF288" s="141">
        <v>-87.816083804572827</v>
      </c>
      <c r="AG288" s="141">
        <v>-92.34803686520263</v>
      </c>
      <c r="AH288" s="141">
        <v>-85.29401594976116</v>
      </c>
      <c r="AI288" s="141">
        <v>-68.999324829481338</v>
      </c>
      <c r="AJ288" s="141">
        <v>-76.011787234920121</v>
      </c>
      <c r="AK288" s="141">
        <v>-69.601830935191174</v>
      </c>
      <c r="AL288" s="141">
        <v>-61.899814172438255</v>
      </c>
    </row>
    <row r="289" spans="1:38" x14ac:dyDescent="0.25">
      <c r="B289"/>
      <c r="C289"/>
      <c r="D289"/>
      <c r="E289"/>
      <c r="G289" s="11"/>
      <c r="H289" s="9" t="s">
        <v>125</v>
      </c>
      <c r="I289" s="10">
        <v>-0.18862699150272988</v>
      </c>
      <c r="J289" s="10">
        <v>-0.17817830777718058</v>
      </c>
      <c r="K289" s="10">
        <v>0.25444361003057203</v>
      </c>
      <c r="L289" s="10">
        <v>0.36019498453391208</v>
      </c>
      <c r="M289" s="10">
        <v>1.639839401445812</v>
      </c>
      <c r="N289" s="10">
        <v>7.6262163640835325</v>
      </c>
      <c r="O289" s="10">
        <v>15.05119570990027</v>
      </c>
      <c r="P289" s="10">
        <v>3.6241782508196536</v>
      </c>
      <c r="Q289" s="10">
        <v>31.991815854722631</v>
      </c>
      <c r="R289" s="10">
        <v>9.8667395523610821</v>
      </c>
      <c r="S289" s="10">
        <v>19.506626632946791</v>
      </c>
      <c r="T289" s="10">
        <v>-0.81805937245292171</v>
      </c>
      <c r="U289" s="10">
        <v>6.9814142186819481</v>
      </c>
      <c r="V289" s="10">
        <v>5.4398999599876561</v>
      </c>
      <c r="W289" s="10">
        <v>4.7972525024659944</v>
      </c>
      <c r="X289" s="10">
        <v>8.6035344007706271</v>
      </c>
      <c r="Y289" s="10">
        <v>-7.4037419334580363</v>
      </c>
      <c r="Z289" s="10">
        <v>-22.722500958743922</v>
      </c>
      <c r="AA289" s="10">
        <v>-9.0941760337163942</v>
      </c>
      <c r="AB289" s="10">
        <v>-37.031422806755131</v>
      </c>
      <c r="AC289" s="10">
        <v>-38.274972413404953</v>
      </c>
      <c r="AD289" s="10">
        <v>-34.964552045254095</v>
      </c>
      <c r="AE289" s="10">
        <v>-28.334940213542268</v>
      </c>
      <c r="AF289" s="10">
        <v>-30.446210246130818</v>
      </c>
      <c r="AG289" s="10">
        <v>-31.956865792995814</v>
      </c>
      <c r="AH289" s="10">
        <v>-29.693365792465102</v>
      </c>
      <c r="AI289" s="10">
        <v>-24.21262592899609</v>
      </c>
      <c r="AJ289" s="10">
        <v>-26.055555986051957</v>
      </c>
      <c r="AK289" s="10">
        <v>-23.739248559330633</v>
      </c>
      <c r="AL289" s="10">
        <v>-21.210270337489249</v>
      </c>
    </row>
    <row r="290" spans="1:38" x14ac:dyDescent="0.25">
      <c r="B290"/>
      <c r="C290"/>
      <c r="D290"/>
      <c r="E290"/>
      <c r="G290" s="12"/>
      <c r="H290" s="9" t="s">
        <v>17</v>
      </c>
      <c r="I290" s="10">
        <v>-0.18583668796964048</v>
      </c>
      <c r="J290" s="10">
        <v>3.1828802700351844</v>
      </c>
      <c r="K290" s="10">
        <v>2.09231778936919</v>
      </c>
      <c r="L290" s="10">
        <v>3.7423226234968752</v>
      </c>
      <c r="M290" s="10">
        <v>6.7097584223974991</v>
      </c>
      <c r="N290" s="10">
        <v>-9.9822915022882626</v>
      </c>
      <c r="O290" s="10">
        <v>65.742130785354675</v>
      </c>
      <c r="P290" s="10">
        <v>46.182199236809993</v>
      </c>
      <c r="Q290" s="10">
        <v>68.567965100313359</v>
      </c>
      <c r="R290" s="10">
        <v>68.021355714698075</v>
      </c>
      <c r="S290" s="10">
        <v>73.743266126026128</v>
      </c>
      <c r="T290" s="10">
        <v>105.86994977658014</v>
      </c>
      <c r="U290" s="10">
        <v>117.42972905839451</v>
      </c>
      <c r="V290" s="10">
        <v>187.02648513204667</v>
      </c>
      <c r="W290" s="10">
        <v>71.002124635179825</v>
      </c>
      <c r="X290" s="10">
        <v>150.96282625935578</v>
      </c>
      <c r="Y290" s="10">
        <v>197.32156159766987</v>
      </c>
      <c r="Z290" s="10">
        <v>292.00383172530064</v>
      </c>
      <c r="AA290" s="10">
        <v>246.78515099214496</v>
      </c>
      <c r="AB290" s="10">
        <v>295.12829135782977</v>
      </c>
      <c r="AC290" s="10">
        <v>289.82100998828014</v>
      </c>
      <c r="AD290" s="10">
        <v>313.31697162425894</v>
      </c>
      <c r="AE290" s="10">
        <v>276.97815077163455</v>
      </c>
      <c r="AF290" s="10">
        <v>297.64354804294044</v>
      </c>
      <c r="AG290" s="10">
        <v>277.80175158620523</v>
      </c>
      <c r="AH290" s="10">
        <v>236.45334928542002</v>
      </c>
      <c r="AI290" s="10">
        <v>230.57104112523371</v>
      </c>
      <c r="AJ290" s="10">
        <v>205.41957707716483</v>
      </c>
      <c r="AK290" s="10">
        <v>195.52800680510586</v>
      </c>
      <c r="AL290" s="10">
        <v>208.49135380397024</v>
      </c>
    </row>
    <row r="291" spans="1:38" x14ac:dyDescent="0.25">
      <c r="B291"/>
      <c r="C291"/>
      <c r="D291"/>
      <c r="E291"/>
      <c r="G291" s="13"/>
      <c r="H291" s="9" t="s">
        <v>126</v>
      </c>
      <c r="I291" s="10">
        <v>3.530248628226218E-2</v>
      </c>
      <c r="J291" s="10">
        <v>0.28874541073503224</v>
      </c>
      <c r="K291" s="10">
        <v>-0.33913068674814895</v>
      </c>
      <c r="L291" s="10">
        <v>0.37196254348918956</v>
      </c>
      <c r="M291" s="10">
        <v>0.45570831017244018</v>
      </c>
      <c r="N291" s="10">
        <v>1.2248598336809664</v>
      </c>
      <c r="O291" s="10">
        <v>6.5329698316219265</v>
      </c>
      <c r="P291" s="10">
        <v>6.6429534106716801</v>
      </c>
      <c r="Q291" s="10">
        <v>19.30856363818441</v>
      </c>
      <c r="R291" s="10">
        <v>14.803416517947198</v>
      </c>
      <c r="S291" s="10">
        <v>2.7513659731225744</v>
      </c>
      <c r="T291" s="10">
        <v>9.4750060595337118</v>
      </c>
      <c r="U291" s="10">
        <v>5.132480517299598</v>
      </c>
      <c r="V291" s="10">
        <v>4.4960493963469048</v>
      </c>
      <c r="W291" s="10">
        <v>5.643595538631871</v>
      </c>
      <c r="X291" s="10">
        <v>3.2278533672278513</v>
      </c>
      <c r="Y291" s="10">
        <v>7.4259131035880159</v>
      </c>
      <c r="Z291" s="10">
        <v>16.808115032135163</v>
      </c>
      <c r="AA291" s="10">
        <v>13.486055815656869</v>
      </c>
      <c r="AB291" s="10">
        <v>20.587918885716363</v>
      </c>
      <c r="AC291" s="10">
        <v>20.278025162701226</v>
      </c>
      <c r="AD291" s="10">
        <v>18.542215133713853</v>
      </c>
      <c r="AE291" s="10">
        <v>16.228662687277676</v>
      </c>
      <c r="AF291" s="10">
        <v>15.274093221699388</v>
      </c>
      <c r="AG291" s="10">
        <v>15.630420582614647</v>
      </c>
      <c r="AH291" s="10">
        <v>14.621171718747348</v>
      </c>
      <c r="AI291" s="10">
        <v>12.676399738196949</v>
      </c>
      <c r="AJ291" s="10">
        <v>13.507806120520229</v>
      </c>
      <c r="AK291" s="10">
        <v>12.277232925847443</v>
      </c>
      <c r="AL291" s="10">
        <v>9.99346609736034</v>
      </c>
    </row>
    <row r="292" spans="1:38" x14ac:dyDescent="0.25">
      <c r="B292"/>
      <c r="C292"/>
      <c r="D292"/>
      <c r="E292"/>
      <c r="G292" s="14"/>
      <c r="H292" s="9" t="s">
        <v>18</v>
      </c>
      <c r="I292" s="10">
        <v>-1.9652817207796322E-4</v>
      </c>
      <c r="J292" s="10">
        <v>-2.0915140050556272E-4</v>
      </c>
      <c r="K292" s="10">
        <v>-3.682271979204649E-4</v>
      </c>
      <c r="L292" s="10">
        <v>-3.6536468679055939E-4</v>
      </c>
      <c r="M292" s="10">
        <v>0.47836203833075608</v>
      </c>
      <c r="N292" s="10">
        <v>-3.8674643142933007E-4</v>
      </c>
      <c r="O292" s="10">
        <v>2.5521192772408448</v>
      </c>
      <c r="P292" s="10">
        <v>10.529186471732764</v>
      </c>
      <c r="Q292" s="10">
        <v>24.376989430872854</v>
      </c>
      <c r="R292" s="10">
        <v>13.030218815614958</v>
      </c>
      <c r="S292" s="10">
        <v>23.495276318652145</v>
      </c>
      <c r="T292" s="10">
        <v>22.861614115304405</v>
      </c>
      <c r="U292" s="10">
        <v>37.861527288245981</v>
      </c>
      <c r="V292" s="10">
        <v>32.062430114736458</v>
      </c>
      <c r="W292" s="10">
        <v>30.276137524072652</v>
      </c>
      <c r="X292" s="10">
        <v>32.32293906326953</v>
      </c>
      <c r="Y292" s="10">
        <v>17.077305233789446</v>
      </c>
      <c r="Z292" s="10">
        <v>4.3990175475570936</v>
      </c>
      <c r="AA292" s="10">
        <v>12.661149557726901</v>
      </c>
      <c r="AB292" s="10">
        <v>-1.3500811243025055</v>
      </c>
      <c r="AC292" s="10">
        <v>-4.002860173540796</v>
      </c>
      <c r="AD292" s="10">
        <v>-2.153951944048174</v>
      </c>
      <c r="AE292" s="10">
        <v>1.4776340690251004</v>
      </c>
      <c r="AF292" s="10">
        <v>-0.60889228816682817</v>
      </c>
      <c r="AG292" s="10">
        <v>-4.3293040190711736</v>
      </c>
      <c r="AH292" s="10">
        <v>-3.9193328076084981</v>
      </c>
      <c r="AI292" s="10">
        <v>0.15784819458815491</v>
      </c>
      <c r="AJ292" s="10">
        <v>-2.2692124794604638</v>
      </c>
      <c r="AK292" s="10">
        <v>-1.2275214830563641</v>
      </c>
      <c r="AL292" s="10">
        <v>0.59958177521093603</v>
      </c>
    </row>
    <row r="293" spans="1:38" x14ac:dyDescent="0.25">
      <c r="B293"/>
      <c r="C293"/>
      <c r="D293"/>
      <c r="E293"/>
      <c r="G293" s="15"/>
      <c r="H293" s="9" t="s">
        <v>19</v>
      </c>
      <c r="I293" s="10">
        <v>-8.0556296299999909E-4</v>
      </c>
      <c r="J293" s="10">
        <v>-8.0158142899999871E-4</v>
      </c>
      <c r="K293" s="10">
        <v>6.8002637999597937E-4</v>
      </c>
      <c r="L293" s="10">
        <v>2.022318282219981</v>
      </c>
      <c r="M293" s="10">
        <v>-0.34938207363500018</v>
      </c>
      <c r="N293" s="10">
        <v>0.86659668661900113</v>
      </c>
      <c r="O293" s="10">
        <v>23.947536921230014</v>
      </c>
      <c r="P293" s="10">
        <v>-0.29416988859599869</v>
      </c>
      <c r="Q293" s="10">
        <v>-8.0436821599999498E-4</v>
      </c>
      <c r="R293" s="10">
        <v>0.12558789656799998</v>
      </c>
      <c r="S293" s="10">
        <v>-1.7702097494710012</v>
      </c>
      <c r="T293" s="10">
        <v>0.89383995335400712</v>
      </c>
      <c r="U293" s="10">
        <v>0.20967970181200046</v>
      </c>
      <c r="V293" s="10">
        <v>-1.295771388679988</v>
      </c>
      <c r="W293" s="10">
        <v>-7.3668779379000959E-2</v>
      </c>
      <c r="X293" s="10">
        <v>-0.81529004784900039</v>
      </c>
      <c r="Y293" s="10">
        <v>-1.6946363909999956E-3</v>
      </c>
      <c r="Z293" s="10">
        <v>8.6094004990550008</v>
      </c>
      <c r="AA293" s="10">
        <v>1.59116729478</v>
      </c>
      <c r="AB293" s="10">
        <v>0.39584158717599394</v>
      </c>
      <c r="AC293" s="10">
        <v>-0.12804111520199868</v>
      </c>
      <c r="AD293" s="10">
        <v>0.64967095918800055</v>
      </c>
      <c r="AE293" s="10">
        <v>0.95734450230300006</v>
      </c>
      <c r="AF293" s="10">
        <v>-0.18457515226899801</v>
      </c>
      <c r="AG293" s="10">
        <v>-2.6942778129999921E-3</v>
      </c>
      <c r="AH293" s="10">
        <v>-0.12579761256999999</v>
      </c>
      <c r="AI293" s="10">
        <v>-0.20990895759599937</v>
      </c>
      <c r="AJ293" s="10">
        <v>0.2464259705939984</v>
      </c>
      <c r="AK293" s="10">
        <v>3.5488499281000063E-2</v>
      </c>
      <c r="AL293" s="10">
        <v>0.81111401844600017</v>
      </c>
    </row>
    <row r="294" spans="1:38" x14ac:dyDescent="0.25">
      <c r="B294"/>
      <c r="C294"/>
      <c r="D294"/>
      <c r="E294"/>
      <c r="G294" s="16"/>
      <c r="H294" s="9" t="s">
        <v>20</v>
      </c>
      <c r="I294" s="10">
        <v>7.0606824013890659</v>
      </c>
      <c r="J294" s="10">
        <v>3.6198368008630009E-6</v>
      </c>
      <c r="K294" s="10">
        <v>-9.4501883179943591E-7</v>
      </c>
      <c r="L294" s="10">
        <v>-9.8519486571744078E-6</v>
      </c>
      <c r="M294" s="10">
        <v>-2.9174379579289997</v>
      </c>
      <c r="N294" s="10">
        <v>-21.731838649930488</v>
      </c>
      <c r="O294" s="10">
        <v>-6.3228395694615327E-7</v>
      </c>
      <c r="P294" s="10">
        <v>5.9264410029193888</v>
      </c>
      <c r="Q294" s="10">
        <v>9.1938053335504212E-5</v>
      </c>
      <c r="R294" s="10">
        <v>-1.1743651334540848E-6</v>
      </c>
      <c r="S294" s="10">
        <v>-7.9801510139580268E-8</v>
      </c>
      <c r="T294" s="10">
        <v>-1.0767236500248034E-7</v>
      </c>
      <c r="U294" s="10">
        <v>-2.4508117394406055</v>
      </c>
      <c r="V294" s="10">
        <v>-1.3688988287262191E-6</v>
      </c>
      <c r="W294" s="10">
        <v>-5.6734021212794617E-6</v>
      </c>
      <c r="X294" s="10">
        <v>-1.6295848990284372E-6</v>
      </c>
      <c r="Y294" s="10">
        <v>-5.4919514355025879E-7</v>
      </c>
      <c r="Z294" s="10">
        <v>-3.6568225137371447E-7</v>
      </c>
      <c r="AA294" s="10">
        <v>-1.5032649877190446E-6</v>
      </c>
      <c r="AB294" s="10">
        <v>-2.244562369502277E-7</v>
      </c>
      <c r="AC294" s="10">
        <v>2.136799522652872E-7</v>
      </c>
      <c r="AD294" s="10">
        <v>-1.2687964410206955E-8</v>
      </c>
      <c r="AE294" s="10">
        <v>8.0657140579524256E-8</v>
      </c>
      <c r="AF294" s="10">
        <v>1.8179675995893965E-8</v>
      </c>
      <c r="AG294" s="10">
        <v>-2.0302540645862811E-6</v>
      </c>
      <c r="AH294" s="10">
        <v>-9.5226688860694758E-8</v>
      </c>
      <c r="AI294" s="10">
        <v>-9.3154332814924206E-8</v>
      </c>
      <c r="AJ294" s="10">
        <v>-5.2387585093071294E-8</v>
      </c>
      <c r="AK294" s="10">
        <v>-1.0177248981442068E-5</v>
      </c>
      <c r="AL294" s="10">
        <v>-8.362163360261018E-8</v>
      </c>
    </row>
    <row r="295" spans="1:38" x14ac:dyDescent="0.25">
      <c r="B295"/>
      <c r="C295"/>
      <c r="D295"/>
      <c r="E295"/>
      <c r="G295" s="17"/>
      <c r="H295" s="9" t="s">
        <v>21</v>
      </c>
      <c r="I295" s="10">
        <v>1.9333256200004811E-4</v>
      </c>
      <c r="J295" s="10">
        <v>3.8633560940000145E-3</v>
      </c>
      <c r="K295" s="10">
        <v>1.7389361298999984E-2</v>
      </c>
      <c r="L295" s="10">
        <v>1.092353857099998E-2</v>
      </c>
      <c r="M295" s="10">
        <v>1.3876758024000013E-2</v>
      </c>
      <c r="N295" s="10">
        <v>-5.465723218999996E-2</v>
      </c>
      <c r="O295" s="10">
        <v>-0.65428338872999992</v>
      </c>
      <c r="P295" s="10">
        <v>-1.0339322207999999</v>
      </c>
      <c r="Q295" s="10">
        <v>-0.86651008506000005</v>
      </c>
      <c r="R295" s="10">
        <v>-0.63819527269999987</v>
      </c>
      <c r="S295" s="10">
        <v>-9.3213247800000065E-2</v>
      </c>
      <c r="T295" s="10">
        <v>-0.45451276640000021</v>
      </c>
      <c r="U295" s="10">
        <v>-0.42986241310000017</v>
      </c>
      <c r="V295" s="10">
        <v>-0.22369325435999998</v>
      </c>
      <c r="W295" s="10">
        <v>-0.3829013087</v>
      </c>
      <c r="X295" s="10">
        <v>-0.2380445483000001</v>
      </c>
      <c r="Y295" s="10">
        <v>-0.36145322910000011</v>
      </c>
      <c r="Z295" s="10">
        <v>-0.12959511979999999</v>
      </c>
      <c r="AA295" s="10">
        <v>-7.0697484300000002E-2</v>
      </c>
      <c r="AB295" s="10">
        <v>-0.2547072575999999</v>
      </c>
      <c r="AC295" s="10">
        <v>-0.28612567494999996</v>
      </c>
      <c r="AD295" s="10">
        <v>-0.15350443789999996</v>
      </c>
      <c r="AE295" s="10">
        <v>-0.21398984030000007</v>
      </c>
      <c r="AF295" s="10">
        <v>-0.26863730860000001</v>
      </c>
      <c r="AG295" s="10">
        <v>-0.23649853869999998</v>
      </c>
      <c r="AH295" s="10">
        <v>-9.5105436299999929E-2</v>
      </c>
      <c r="AI295" s="10">
        <v>-5.1975534099999998E-2</v>
      </c>
      <c r="AJ295" s="10">
        <v>-0.15174616579999997</v>
      </c>
      <c r="AK295" s="10">
        <v>-0.21566227150000011</v>
      </c>
      <c r="AL295" s="10">
        <v>7.0218563999999151E-4</v>
      </c>
    </row>
    <row r="296" spans="1:38" x14ac:dyDescent="0.25">
      <c r="B296"/>
      <c r="C296"/>
      <c r="D296"/>
      <c r="E296"/>
      <c r="G296" s="135"/>
      <c r="H296" s="135" t="s">
        <v>22</v>
      </c>
      <c r="I296" s="18">
        <f t="shared" ref="I296:AL296" si="131">+SUM(I288:I295)</f>
        <v>6.7164078847751956</v>
      </c>
      <c r="J296" s="18">
        <f t="shared" si="131"/>
        <v>3.2916699187094793</v>
      </c>
      <c r="K296" s="18">
        <f t="shared" si="131"/>
        <v>3.6639898431100564</v>
      </c>
      <c r="L296" s="18">
        <f t="shared" si="131"/>
        <v>6.940614736300259</v>
      </c>
      <c r="M296" s="18">
        <f t="shared" si="131"/>
        <v>4.8808464508701332</v>
      </c>
      <c r="N296" s="18">
        <f t="shared" si="131"/>
        <v>-28.497902844521672</v>
      </c>
      <c r="O296" s="18">
        <f t="shared" si="131"/>
        <v>125.701791752844</v>
      </c>
      <c r="P296" s="18">
        <f t="shared" si="131"/>
        <v>60.169348256420676</v>
      </c>
      <c r="Q296" s="18">
        <f t="shared" si="131"/>
        <v>226.0065615124594</v>
      </c>
      <c r="R296" s="18">
        <f t="shared" si="131"/>
        <v>110.062252311796</v>
      </c>
      <c r="S296" s="18">
        <f t="shared" si="131"/>
        <v>205.41156541935698</v>
      </c>
      <c r="T296" s="18">
        <f t="shared" si="131"/>
        <v>143.9436653015695</v>
      </c>
      <c r="U296" s="18">
        <f t="shared" si="131"/>
        <v>190.47682609481734</v>
      </c>
      <c r="V296" s="18">
        <f t="shared" si="131"/>
        <v>249.54026372006481</v>
      </c>
      <c r="W296" s="18">
        <f t="shared" si="131"/>
        <v>130.10564021770128</v>
      </c>
      <c r="X296" s="18">
        <f t="shared" si="131"/>
        <v>224.46344466015867</v>
      </c>
      <c r="Y296" s="18">
        <f t="shared" si="131"/>
        <v>186.24777848741604</v>
      </c>
      <c r="Z296" s="18">
        <f t="shared" si="131"/>
        <v>212.52066738819676</v>
      </c>
      <c r="AA296" s="18">
        <f t="shared" si="131"/>
        <v>222.70096428452516</v>
      </c>
      <c r="AB296" s="18">
        <f t="shared" si="131"/>
        <v>170.50348526094473</v>
      </c>
      <c r="AC296" s="18">
        <f t="shared" si="131"/>
        <v>155.22045634810723</v>
      </c>
      <c r="AD296" s="18">
        <f t="shared" si="131"/>
        <v>194.35679241350573</v>
      </c>
      <c r="AE296" s="18">
        <f t="shared" si="131"/>
        <v>188.41099754669574</v>
      </c>
      <c r="AF296" s="18">
        <f t="shared" si="131"/>
        <v>193.59324248308002</v>
      </c>
      <c r="AG296" s="18">
        <f t="shared" si="131"/>
        <v>164.55877064478321</v>
      </c>
      <c r="AH296" s="18">
        <f t="shared" si="131"/>
        <v>131.94690331023591</v>
      </c>
      <c r="AI296" s="18">
        <f t="shared" si="131"/>
        <v>149.93145371469106</v>
      </c>
      <c r="AJ296" s="18">
        <f t="shared" si="131"/>
        <v>114.68550724965893</v>
      </c>
      <c r="AK296" s="18">
        <f t="shared" si="131"/>
        <v>113.05645480390716</v>
      </c>
      <c r="AL296" s="18">
        <f t="shared" si="131"/>
        <v>136.78613328707837</v>
      </c>
    </row>
    <row r="297" spans="1:38" x14ac:dyDescent="0.25">
      <c r="B297"/>
      <c r="C297"/>
      <c r="D297"/>
      <c r="E297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  <c r="Y297" s="135"/>
      <c r="Z297" s="135"/>
      <c r="AA297" s="135"/>
      <c r="AB297" s="135"/>
      <c r="AC297" s="135"/>
      <c r="AD297" s="135"/>
      <c r="AE297" s="135"/>
      <c r="AF297" s="135"/>
      <c r="AG297" s="135"/>
      <c r="AH297" s="135"/>
      <c r="AI297" s="135"/>
      <c r="AJ297" s="135"/>
      <c r="AK297" s="135"/>
      <c r="AL297" s="135"/>
    </row>
    <row r="298" spans="1:38" x14ac:dyDescent="0.25">
      <c r="B298"/>
      <c r="C298"/>
      <c r="D298"/>
      <c r="E298"/>
      <c r="G298" s="135"/>
      <c r="H298" s="135"/>
      <c r="I298" s="135"/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T298" s="135"/>
      <c r="U298" s="135"/>
      <c r="V298" s="135"/>
      <c r="W298" s="135"/>
      <c r="X298" s="135"/>
      <c r="Y298" s="135"/>
      <c r="Z298" s="135"/>
      <c r="AA298" s="135"/>
      <c r="AB298" s="135"/>
      <c r="AC298" s="135"/>
      <c r="AD298" s="135"/>
      <c r="AE298" s="135"/>
      <c r="AF298" s="135"/>
      <c r="AG298" s="135"/>
      <c r="AH298" s="135"/>
      <c r="AI298" s="135"/>
      <c r="AJ298" s="135"/>
      <c r="AK298" s="135"/>
      <c r="AL298" s="135"/>
    </row>
    <row r="299" spans="1:38" x14ac:dyDescent="0.25">
      <c r="B299"/>
      <c r="C299"/>
      <c r="D299"/>
      <c r="E299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  <c r="Z299" s="135"/>
      <c r="AA299" s="135"/>
      <c r="AB299" s="135"/>
      <c r="AC299" s="135"/>
      <c r="AD299" s="135"/>
      <c r="AE299" s="135"/>
      <c r="AF299" s="135"/>
      <c r="AG299" s="135"/>
      <c r="AH299" s="135"/>
      <c r="AI299" s="135"/>
      <c r="AJ299" s="135"/>
      <c r="AK299" s="135"/>
      <c r="AL299" s="135"/>
    </row>
    <row r="300" spans="1:38" x14ac:dyDescent="0.25">
      <c r="B300"/>
      <c r="C300"/>
      <c r="D300"/>
      <c r="E300"/>
      <c r="G300" s="135"/>
      <c r="H300" s="135"/>
      <c r="I300" s="135"/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T300" s="135"/>
      <c r="U300" s="135"/>
      <c r="V300" s="135"/>
      <c r="W300" s="135"/>
      <c r="X300" s="135"/>
      <c r="Y300" s="135"/>
      <c r="Z300" s="135"/>
      <c r="AA300" s="135"/>
      <c r="AB300" s="135"/>
      <c r="AC300" s="135"/>
      <c r="AD300" s="135"/>
      <c r="AE300" s="135"/>
      <c r="AF300" s="135"/>
      <c r="AG300" s="135"/>
      <c r="AH300" s="135"/>
      <c r="AI300" s="135"/>
      <c r="AJ300" s="135"/>
      <c r="AK300" s="135"/>
      <c r="AL300" s="135"/>
    </row>
    <row r="301" spans="1:38" x14ac:dyDescent="0.25">
      <c r="B301"/>
      <c r="C301"/>
      <c r="D301"/>
      <c r="E301"/>
      <c r="G301" s="135"/>
      <c r="H301" s="135"/>
      <c r="I301" s="135"/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T301" s="135"/>
      <c r="U301" s="135"/>
      <c r="V301" s="135"/>
      <c r="W301" s="135"/>
      <c r="X301" s="135"/>
      <c r="Y301" s="135"/>
      <c r="Z301" s="135"/>
      <c r="AA301" s="135"/>
      <c r="AB301" s="135"/>
      <c r="AC301" s="135"/>
      <c r="AD301" s="135"/>
      <c r="AE301" s="135"/>
      <c r="AF301" s="135"/>
      <c r="AG301" s="135"/>
      <c r="AH301" s="135"/>
      <c r="AI301" s="135"/>
      <c r="AJ301" s="135"/>
      <c r="AK301" s="135"/>
      <c r="AL301" s="135"/>
    </row>
    <row r="302" spans="1:38" x14ac:dyDescent="0.25">
      <c r="A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5"/>
      <c r="U302" s="135"/>
      <c r="V302" s="135"/>
      <c r="W302" s="135"/>
      <c r="X302" s="135"/>
      <c r="Y302" s="135"/>
      <c r="Z302" s="135"/>
      <c r="AA302" s="135"/>
      <c r="AB302" s="135"/>
      <c r="AC302" s="135"/>
      <c r="AD302" s="135"/>
      <c r="AE302" s="135"/>
      <c r="AF302" s="135"/>
      <c r="AG302" s="135"/>
      <c r="AH302" s="135"/>
      <c r="AI302" s="135"/>
      <c r="AJ302" s="135"/>
      <c r="AK302" s="135"/>
      <c r="AL302" s="135"/>
    </row>
    <row r="303" spans="1:38" ht="15.75" thickBot="1" x14ac:dyDescent="0.3">
      <c r="A303" s="139"/>
      <c r="B303" s="139"/>
      <c r="C303" s="139"/>
      <c r="D303" s="139"/>
      <c r="E303" s="139"/>
      <c r="F303" s="139"/>
      <c r="G303" s="139"/>
      <c r="H303" s="139"/>
      <c r="I303" s="139"/>
      <c r="J303" s="139"/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/>
      <c r="AF303" s="139"/>
      <c r="AG303" s="139"/>
      <c r="AH303" s="139"/>
      <c r="AI303" s="139"/>
      <c r="AJ303" s="139"/>
      <c r="AK303" s="139"/>
      <c r="AL303" s="139"/>
    </row>
    <row r="304" spans="1:38" x14ac:dyDescent="0.25">
      <c r="A304" s="134" t="str">
        <f>+A245</f>
        <v>Option 4: 750 MW in 2026 and 750 MW in 2028</v>
      </c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35"/>
      <c r="W304" s="135"/>
      <c r="X304" s="135"/>
      <c r="Y304" s="135"/>
      <c r="Z304" s="135"/>
      <c r="AA304" s="135"/>
      <c r="AB304" s="135"/>
      <c r="AC304" s="135"/>
      <c r="AD304" s="135"/>
      <c r="AE304" s="135"/>
      <c r="AF304" s="135"/>
      <c r="AG304" s="135"/>
      <c r="AH304" s="135"/>
      <c r="AI304" s="135"/>
      <c r="AJ304" s="135"/>
      <c r="AK304" s="135"/>
      <c r="AL304" s="135"/>
    </row>
    <row r="305" spans="1:38" x14ac:dyDescent="0.25">
      <c r="A305" s="134" t="s">
        <v>15</v>
      </c>
      <c r="B305" s="134" t="str">
        <f>+Overview!D10</f>
        <v>4. Accelerated transition to low emissions future</v>
      </c>
      <c r="G305" s="135"/>
      <c r="H305" s="135"/>
      <c r="I305" s="135"/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T305" s="135"/>
      <c r="U305" s="135"/>
      <c r="V305" s="135"/>
      <c r="W305" s="135"/>
      <c r="X305" s="135"/>
      <c r="Y305" s="135"/>
      <c r="Z305" s="135"/>
      <c r="AA305" s="135"/>
      <c r="AB305" s="135"/>
      <c r="AC305" s="135"/>
      <c r="AD305" s="135"/>
      <c r="AE305" s="135"/>
      <c r="AF305" s="135"/>
      <c r="AG305" s="135"/>
      <c r="AH305" s="135"/>
      <c r="AI305" s="135"/>
      <c r="AJ305" s="135"/>
      <c r="AK305" s="135"/>
      <c r="AL305" s="135"/>
    </row>
    <row r="306" spans="1:38" x14ac:dyDescent="0.25">
      <c r="A306" s="136" t="s">
        <v>145</v>
      </c>
      <c r="B306" s="137" t="s">
        <v>151</v>
      </c>
      <c r="C306" s="137" t="s">
        <v>142</v>
      </c>
      <c r="D306" s="138" t="s">
        <v>147</v>
      </c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5"/>
      <c r="U306" s="135"/>
      <c r="V306" s="135"/>
      <c r="W306" s="135"/>
      <c r="X306" s="135"/>
      <c r="Y306" s="135"/>
      <c r="Z306" s="135"/>
      <c r="AA306" s="135"/>
      <c r="AB306" s="135"/>
      <c r="AC306" s="135"/>
      <c r="AD306" s="135"/>
      <c r="AE306" s="135"/>
      <c r="AF306" s="135"/>
      <c r="AG306" s="135"/>
      <c r="AH306" s="135"/>
      <c r="AI306" s="135"/>
      <c r="AJ306" s="135"/>
      <c r="AK306" s="135"/>
      <c r="AL306" s="135"/>
    </row>
    <row r="307" spans="1:38" x14ac:dyDescent="0.25">
      <c r="A307" s="135"/>
      <c r="G307" s="135" t="s">
        <v>128</v>
      </c>
      <c r="H307" s="135"/>
      <c r="I307" s="142" t="s">
        <v>23</v>
      </c>
      <c r="J307" s="142" t="str">
        <f>LEFT(I307,4)+1&amp;RIGHT(I307,3)-1</f>
        <v>2021-22</v>
      </c>
      <c r="K307" s="142" t="str">
        <f t="shared" ref="K307" si="132">LEFT(J307,4)+1&amp;RIGHT(J307,3)-1</f>
        <v>2022-23</v>
      </c>
      <c r="L307" s="142" t="str">
        <f t="shared" ref="L307" si="133">LEFT(K307,4)+1&amp;RIGHT(K307,3)-1</f>
        <v>2023-24</v>
      </c>
      <c r="M307" s="142" t="str">
        <f t="shared" ref="M307" si="134">LEFT(L307,4)+1&amp;RIGHT(L307,3)-1</f>
        <v>2024-25</v>
      </c>
      <c r="N307" s="142" t="str">
        <f t="shared" ref="N307" si="135">LEFT(M307,4)+1&amp;RIGHT(M307,3)-1</f>
        <v>2025-26</v>
      </c>
      <c r="O307" s="142" t="str">
        <f t="shared" ref="O307" si="136">LEFT(N307,4)+1&amp;RIGHT(N307,3)-1</f>
        <v>2026-27</v>
      </c>
      <c r="P307" s="142" t="str">
        <f t="shared" ref="P307" si="137">LEFT(O307,4)+1&amp;RIGHT(O307,3)-1</f>
        <v>2027-28</v>
      </c>
      <c r="Q307" s="142" t="str">
        <f t="shared" ref="Q307" si="138">LEFT(P307,4)+1&amp;RIGHT(P307,3)-1</f>
        <v>2028-29</v>
      </c>
      <c r="R307" s="142" t="str">
        <f t="shared" ref="R307" si="139">LEFT(Q307,4)+1&amp;RIGHT(Q307,3)-1</f>
        <v>2029-30</v>
      </c>
      <c r="S307" s="142" t="str">
        <f t="shared" ref="S307" si="140">LEFT(R307,4)+1&amp;RIGHT(R307,3)-1</f>
        <v>2030-31</v>
      </c>
      <c r="T307" s="142" t="str">
        <f t="shared" ref="T307" si="141">LEFT(S307,4)+1&amp;RIGHT(S307,3)-1</f>
        <v>2031-32</v>
      </c>
      <c r="U307" s="142" t="str">
        <f t="shared" ref="U307" si="142">LEFT(T307,4)+1&amp;RIGHT(T307,3)-1</f>
        <v>2032-33</v>
      </c>
      <c r="V307" s="142" t="str">
        <f t="shared" ref="V307" si="143">LEFT(U307,4)+1&amp;RIGHT(U307,3)-1</f>
        <v>2033-34</v>
      </c>
      <c r="W307" s="142" t="str">
        <f t="shared" ref="W307" si="144">LEFT(V307,4)+1&amp;RIGHT(V307,3)-1</f>
        <v>2034-35</v>
      </c>
      <c r="X307" s="142" t="str">
        <f t="shared" ref="X307" si="145">LEFT(W307,4)+1&amp;RIGHT(W307,3)-1</f>
        <v>2035-36</v>
      </c>
      <c r="Y307" s="142" t="str">
        <f t="shared" ref="Y307" si="146">LEFT(X307,4)+1&amp;RIGHT(X307,3)-1</f>
        <v>2036-37</v>
      </c>
      <c r="Z307" s="142" t="str">
        <f t="shared" ref="Z307" si="147">LEFT(Y307,4)+1&amp;RIGHT(Y307,3)-1</f>
        <v>2037-38</v>
      </c>
      <c r="AA307" s="142" t="str">
        <f t="shared" ref="AA307" si="148">LEFT(Z307,4)+1&amp;RIGHT(Z307,3)-1</f>
        <v>2038-39</v>
      </c>
      <c r="AB307" s="142" t="str">
        <f t="shared" ref="AB307" si="149">LEFT(AA307,4)+1&amp;RIGHT(AA307,3)-1</f>
        <v>2039-40</v>
      </c>
      <c r="AC307" s="142" t="str">
        <f t="shared" ref="AC307" si="150">LEFT(AB307,4)+1&amp;RIGHT(AB307,3)-1</f>
        <v>2040-41</v>
      </c>
      <c r="AD307" s="142" t="str">
        <f t="shared" ref="AD307" si="151">LEFT(AC307,4)+1&amp;RIGHT(AC307,3)-1</f>
        <v>2041-42</v>
      </c>
      <c r="AE307" s="142" t="str">
        <f t="shared" ref="AE307" si="152">LEFT(AD307,4)+1&amp;RIGHT(AD307,3)-1</f>
        <v>2042-43</v>
      </c>
      <c r="AF307" s="142" t="str">
        <f t="shared" ref="AF307" si="153">LEFT(AE307,4)+1&amp;RIGHT(AE307,3)-1</f>
        <v>2043-44</v>
      </c>
      <c r="AG307" s="142" t="str">
        <f t="shared" ref="AG307" si="154">LEFT(AF307,4)+1&amp;RIGHT(AF307,3)-1</f>
        <v>2044-45</v>
      </c>
      <c r="AH307" s="142" t="str">
        <f t="shared" ref="AH307" si="155">LEFT(AG307,4)+1&amp;RIGHT(AG307,3)-1</f>
        <v>2045-46</v>
      </c>
      <c r="AI307" s="142" t="str">
        <f t="shared" ref="AI307" si="156">LEFT(AH307,4)+1&amp;RIGHT(AH307,3)-1</f>
        <v>2046-47</v>
      </c>
      <c r="AJ307" s="142" t="str">
        <f t="shared" ref="AJ307" si="157">LEFT(AI307,4)+1&amp;RIGHT(AI307,3)-1</f>
        <v>2047-48</v>
      </c>
      <c r="AK307" s="142" t="str">
        <f t="shared" ref="AK307" si="158">LEFT(AJ307,4)+1&amp;RIGHT(AJ307,3)-1</f>
        <v>2048-49</v>
      </c>
      <c r="AL307" s="142" t="str">
        <f t="shared" ref="AL307" si="159">LEFT(AK307,4)+1&amp;RIGHT(AK307,3)-1</f>
        <v>2049-50</v>
      </c>
    </row>
    <row r="308" spans="1:38" x14ac:dyDescent="0.25">
      <c r="A308" s="135"/>
      <c r="G308" s="8"/>
      <c r="H308" s="9" t="s">
        <v>16</v>
      </c>
      <c r="I308" s="141">
        <v>-2.3543743578138177</v>
      </c>
      <c r="J308" s="141">
        <v>-8.1053191196760039</v>
      </c>
      <c r="K308" s="141">
        <v>6.7559387396656234</v>
      </c>
      <c r="L308" s="141">
        <v>5.2284066328527388</v>
      </c>
      <c r="M308" s="141">
        <v>13.681700635907191</v>
      </c>
      <c r="N308" s="141">
        <v>-14.794720968445972</v>
      </c>
      <c r="O308" s="141">
        <v>62.648326490483441</v>
      </c>
      <c r="P308" s="141">
        <v>101.52117246331272</v>
      </c>
      <c r="Q308" s="141">
        <v>117.98296466787815</v>
      </c>
      <c r="R308" s="141">
        <v>23.718322558073851</v>
      </c>
      <c r="S308" s="141">
        <v>43.801498272232948</v>
      </c>
      <c r="T308" s="141">
        <v>37.375072600858402</v>
      </c>
      <c r="U308" s="141">
        <v>69.790433517905967</v>
      </c>
      <c r="V308" s="141">
        <v>93.377828262629464</v>
      </c>
      <c r="W308" s="141">
        <v>48.783411461675769</v>
      </c>
      <c r="X308" s="141">
        <v>73.483365586511354</v>
      </c>
      <c r="Y308" s="141">
        <v>26.95983664565847</v>
      </c>
      <c r="Z308" s="141">
        <v>54.029002129050241</v>
      </c>
      <c r="AA308" s="141">
        <v>44.714503314402918</v>
      </c>
      <c r="AB308" s="141">
        <v>12.041961550768519</v>
      </c>
      <c r="AC308" s="141">
        <v>-15.524260613254228</v>
      </c>
      <c r="AD308" s="141">
        <v>-20.948100083159716</v>
      </c>
      <c r="AE308" s="141">
        <v>-16.260080500605454</v>
      </c>
      <c r="AF308" s="141">
        <v>56.205319926970787</v>
      </c>
      <c r="AG308" s="141">
        <v>49.67808010970839</v>
      </c>
      <c r="AH308" s="141">
        <v>39.898273054039691</v>
      </c>
      <c r="AI308" s="141">
        <v>127.97621614657055</v>
      </c>
      <c r="AJ308" s="141">
        <v>143.99280923745209</v>
      </c>
      <c r="AK308" s="141">
        <v>131.07866359242371</v>
      </c>
      <c r="AL308" s="141">
        <v>205.53303322554893</v>
      </c>
    </row>
    <row r="309" spans="1:38" x14ac:dyDescent="0.25">
      <c r="A309" s="135"/>
      <c r="G309" s="11"/>
      <c r="H309" s="9" t="s">
        <v>125</v>
      </c>
      <c r="I309" s="10">
        <v>-1.8750580992983643</v>
      </c>
      <c r="J309" s="10">
        <v>-3.2467784904746644</v>
      </c>
      <c r="K309" s="10">
        <v>-0.45599046228020867</v>
      </c>
      <c r="L309" s="10">
        <v>1.32258046453844</v>
      </c>
      <c r="M309" s="10">
        <v>8.1437670005152967</v>
      </c>
      <c r="N309" s="10">
        <v>8.8979941140533754</v>
      </c>
      <c r="O309" s="10">
        <v>29.181192465463312</v>
      </c>
      <c r="P309" s="10">
        <v>52.324846197748712</v>
      </c>
      <c r="Q309" s="10">
        <v>71.701058567386781</v>
      </c>
      <c r="R309" s="10">
        <v>23.647179227112304</v>
      </c>
      <c r="S309" s="10">
        <v>22.7459083590972</v>
      </c>
      <c r="T309" s="10">
        <v>8.078201435441656</v>
      </c>
      <c r="U309" s="10">
        <v>19.247023769401039</v>
      </c>
      <c r="V309" s="10">
        <v>27.805560965578707</v>
      </c>
      <c r="W309" s="10">
        <v>20.266127833698988</v>
      </c>
      <c r="X309" s="10">
        <v>28.072234059815401</v>
      </c>
      <c r="Y309" s="10">
        <v>17.776688110761711</v>
      </c>
      <c r="Z309" s="10">
        <v>19.02047146189102</v>
      </c>
      <c r="AA309" s="10">
        <v>14.10802088192554</v>
      </c>
      <c r="AB309" s="10">
        <v>-40.770402543062801</v>
      </c>
      <c r="AC309" s="10">
        <v>-69.997657234264011</v>
      </c>
      <c r="AD309" s="10">
        <v>-65.580593107114055</v>
      </c>
      <c r="AE309" s="10">
        <v>-60.204345524343353</v>
      </c>
      <c r="AF309" s="10">
        <v>-35.562794724757055</v>
      </c>
      <c r="AG309" s="10">
        <v>-31.41731894243469</v>
      </c>
      <c r="AH309" s="10">
        <v>-36.271793202715799</v>
      </c>
      <c r="AI309" s="10">
        <v>-10.215539812008274</v>
      </c>
      <c r="AJ309" s="10">
        <v>-10.098663687678936</v>
      </c>
      <c r="AK309" s="10">
        <v>-6.9542588938513745</v>
      </c>
      <c r="AL309" s="10">
        <v>6.8162740253804941</v>
      </c>
    </row>
    <row r="310" spans="1:38" x14ac:dyDescent="0.25">
      <c r="A310" s="135"/>
      <c r="G310" s="12"/>
      <c r="H310" s="9" t="s">
        <v>17</v>
      </c>
      <c r="I310" s="10">
        <v>3.0439014617204521</v>
      </c>
      <c r="J310" s="10">
        <v>6.6464820109299581</v>
      </c>
      <c r="K310" s="10">
        <v>-0.53433316808968812</v>
      </c>
      <c r="L310" s="10">
        <v>2.6027707686807844</v>
      </c>
      <c r="M310" s="10">
        <v>-7.9657278357494761</v>
      </c>
      <c r="N310" s="10">
        <v>-12.077823470610838</v>
      </c>
      <c r="O310" s="10">
        <v>7.1551452599092045</v>
      </c>
      <c r="P310" s="10">
        <v>-14.868989388840419</v>
      </c>
      <c r="Q310" s="10">
        <v>12.852930297010062</v>
      </c>
      <c r="R310" s="10">
        <v>60.910092235570119</v>
      </c>
      <c r="S310" s="10">
        <v>39.493110401079548</v>
      </c>
      <c r="T310" s="10">
        <v>68.928721434449699</v>
      </c>
      <c r="U310" s="10">
        <v>48.407288087589222</v>
      </c>
      <c r="V310" s="10">
        <v>57.665207998090636</v>
      </c>
      <c r="W310" s="10">
        <v>39.291588996350129</v>
      </c>
      <c r="X310" s="10">
        <v>144.73398096534925</v>
      </c>
      <c r="Y310" s="10">
        <v>137.85977033805011</v>
      </c>
      <c r="Z310" s="10">
        <v>148.60188069775995</v>
      </c>
      <c r="AA310" s="10">
        <v>142.92175358727945</v>
      </c>
      <c r="AB310" s="10">
        <v>318.28084080831991</v>
      </c>
      <c r="AC310" s="10">
        <v>472.58601873838006</v>
      </c>
      <c r="AD310" s="10">
        <v>435.48346909342581</v>
      </c>
      <c r="AE310" s="10">
        <v>372.93979389808999</v>
      </c>
      <c r="AF310" s="10">
        <v>313.03176362818999</v>
      </c>
      <c r="AG310" s="10">
        <v>294.01453741272007</v>
      </c>
      <c r="AH310" s="10">
        <v>280.79711932472014</v>
      </c>
      <c r="AI310" s="10">
        <v>158.03652557085979</v>
      </c>
      <c r="AJ310" s="10">
        <v>121.57546445251046</v>
      </c>
      <c r="AK310" s="10">
        <v>54.399101790389977</v>
      </c>
      <c r="AL310" s="10">
        <v>32.731835347490005</v>
      </c>
    </row>
    <row r="311" spans="1:38" x14ac:dyDescent="0.25">
      <c r="A311" s="135"/>
      <c r="G311" s="13"/>
      <c r="H311" s="9" t="s">
        <v>126</v>
      </c>
      <c r="I311" s="10">
        <v>0.52954261549518833</v>
      </c>
      <c r="J311" s="10">
        <v>1.234155755388997</v>
      </c>
      <c r="K311" s="10">
        <v>-0.7154617280509683</v>
      </c>
      <c r="L311" s="10">
        <v>-0.67384391910150043</v>
      </c>
      <c r="M311" s="10">
        <v>-0.84929259408613689</v>
      </c>
      <c r="N311" s="10">
        <v>4.0165788121906871</v>
      </c>
      <c r="O311" s="10">
        <v>1.7901323193470944</v>
      </c>
      <c r="P311" s="10">
        <v>3.8305032286111782</v>
      </c>
      <c r="Q311" s="10">
        <v>0.645142554030258</v>
      </c>
      <c r="R311" s="10">
        <v>7.3028873035827928</v>
      </c>
      <c r="S311" s="10">
        <v>3.0473515017405362</v>
      </c>
      <c r="T311" s="10">
        <v>9.3857563880869748</v>
      </c>
      <c r="U311" s="10">
        <v>6.4501872468599686</v>
      </c>
      <c r="V311" s="10">
        <v>5.2802022730048748</v>
      </c>
      <c r="W311" s="10">
        <v>4.9492891351308117</v>
      </c>
      <c r="X311" s="10">
        <v>2.4139222589083147</v>
      </c>
      <c r="Y311" s="10">
        <v>5.4419062858798952</v>
      </c>
      <c r="Z311" s="10">
        <v>3.7559887688162803</v>
      </c>
      <c r="AA311" s="10">
        <v>0.37796010861649165</v>
      </c>
      <c r="AB311" s="10">
        <v>16.255340995428014</v>
      </c>
      <c r="AC311" s="10">
        <v>18.614808710258217</v>
      </c>
      <c r="AD311" s="10">
        <v>16.790353500646916</v>
      </c>
      <c r="AE311" s="10">
        <v>17.424252745013405</v>
      </c>
      <c r="AF311" s="10">
        <v>6.9358763283959206</v>
      </c>
      <c r="AG311" s="10">
        <v>8.7702555759366874</v>
      </c>
      <c r="AH311" s="10">
        <v>9.1140827461590561</v>
      </c>
      <c r="AI311" s="10">
        <v>0.6880580776609122</v>
      </c>
      <c r="AJ311" s="10">
        <v>0.29034195572103272</v>
      </c>
      <c r="AK311" s="10">
        <v>-6.6103978916400479</v>
      </c>
      <c r="AL311" s="10">
        <v>-7.1559056169919018</v>
      </c>
    </row>
    <row r="312" spans="1:38" x14ac:dyDescent="0.25">
      <c r="A312" s="135"/>
      <c r="G312" s="14"/>
      <c r="H312" s="9" t="s">
        <v>18</v>
      </c>
      <c r="I312" s="10">
        <v>-1.5899334314884361E-3</v>
      </c>
      <c r="J312" s="10">
        <v>-1.9419906263930073E-3</v>
      </c>
      <c r="K312" s="10">
        <v>4.0057763813799836</v>
      </c>
      <c r="L312" s="10">
        <v>3.870546430681947</v>
      </c>
      <c r="M312" s="10">
        <v>3.6776264013941535</v>
      </c>
      <c r="N312" s="10">
        <v>3.3116184888683549</v>
      </c>
      <c r="O312" s="10">
        <v>7.78505405412497</v>
      </c>
      <c r="P312" s="10">
        <v>16.165667068808133</v>
      </c>
      <c r="Q312" s="10">
        <v>32.676181988148642</v>
      </c>
      <c r="R312" s="10">
        <v>22.068012272180624</v>
      </c>
      <c r="S312" s="10">
        <v>32.72392697089505</v>
      </c>
      <c r="T312" s="10">
        <v>41.783078097330645</v>
      </c>
      <c r="U312" s="10">
        <v>52.271153348489406</v>
      </c>
      <c r="V312" s="10">
        <v>41.444489292865086</v>
      </c>
      <c r="W312" s="10">
        <v>36.525042477689851</v>
      </c>
      <c r="X312" s="10">
        <v>53.879535265229435</v>
      </c>
      <c r="Y312" s="10">
        <v>57.76877004144751</v>
      </c>
      <c r="Z312" s="10">
        <v>53.581700065851066</v>
      </c>
      <c r="AA312" s="10">
        <v>48.836373453413387</v>
      </c>
      <c r="AB312" s="10">
        <v>30.749626071246951</v>
      </c>
      <c r="AC312" s="10">
        <v>13.578924804776307</v>
      </c>
      <c r="AD312" s="10">
        <v>12.822400416666596</v>
      </c>
      <c r="AE312" s="10">
        <v>12.108026334161593</v>
      </c>
      <c r="AF312" s="10">
        <v>32.390085776797036</v>
      </c>
      <c r="AG312" s="10">
        <v>31.774621460548587</v>
      </c>
      <c r="AH312" s="10">
        <v>19.762094343617662</v>
      </c>
      <c r="AI312" s="10">
        <v>28.813373863248103</v>
      </c>
      <c r="AJ312" s="10">
        <v>25.388696546250003</v>
      </c>
      <c r="AK312" s="10">
        <v>26.744134268994003</v>
      </c>
      <c r="AL312" s="10">
        <v>40.332859563516024</v>
      </c>
    </row>
    <row r="313" spans="1:38" x14ac:dyDescent="0.25">
      <c r="A313" s="135"/>
      <c r="G313" s="15"/>
      <c r="H313" s="9" t="s">
        <v>19</v>
      </c>
      <c r="I313" s="10">
        <v>-5.8128958100000013E-3</v>
      </c>
      <c r="J313" s="10">
        <v>-5.8801565599999996E-3</v>
      </c>
      <c r="K313" s="10">
        <v>-23.939848925349992</v>
      </c>
      <c r="L313" s="10">
        <v>-6.2113911879099994</v>
      </c>
      <c r="M313" s="10">
        <v>-1.3853347626200001</v>
      </c>
      <c r="N313" s="10">
        <v>5.7348875491999998</v>
      </c>
      <c r="O313" s="10">
        <v>3.6522362257599923</v>
      </c>
      <c r="P313" s="10">
        <v>-0.3079783257200015</v>
      </c>
      <c r="Q313" s="10">
        <v>0.75866247197000014</v>
      </c>
      <c r="R313" s="10">
        <v>0.57690214016999997</v>
      </c>
      <c r="S313" s="10">
        <v>-5.6222343870000469E-2</v>
      </c>
      <c r="T313" s="10">
        <v>-8.4027060986900022</v>
      </c>
      <c r="U313" s="10">
        <v>-2.0204292000002705E-4</v>
      </c>
      <c r="V313" s="10">
        <v>-3.191405529479999</v>
      </c>
      <c r="W313" s="10">
        <v>3.0411884807099998</v>
      </c>
      <c r="X313" s="10">
        <v>9.7861751477099972</v>
      </c>
      <c r="Y313" s="10">
        <v>1.9692720846000005</v>
      </c>
      <c r="Z313" s="10">
        <v>-4.106979788230003</v>
      </c>
      <c r="AA313" s="10">
        <v>-7.730629670000333E-2</v>
      </c>
      <c r="AB313" s="10">
        <v>-0.15071804146999668</v>
      </c>
      <c r="AC313" s="10">
        <v>-7.5902974200010576E-3</v>
      </c>
      <c r="AD313" s="10">
        <v>6.2734978329200004</v>
      </c>
      <c r="AE313" s="10">
        <v>-0.89006799951999582</v>
      </c>
      <c r="AF313" s="10">
        <v>-2.9751543793700019</v>
      </c>
      <c r="AG313" s="10">
        <v>-9.244716820999993E-2</v>
      </c>
      <c r="AH313" s="10">
        <v>2.7184154557499998</v>
      </c>
      <c r="AI313" s="10">
        <v>10.650606590580004</v>
      </c>
      <c r="AJ313" s="10">
        <v>20.063146617450016</v>
      </c>
      <c r="AK313" s="10">
        <v>201.76623898307002</v>
      </c>
      <c r="AL313" s="10">
        <v>163.01273898466991</v>
      </c>
    </row>
    <row r="314" spans="1:38" x14ac:dyDescent="0.25">
      <c r="A314" s="135"/>
      <c r="G314" s="16"/>
      <c r="H314" s="9" t="s">
        <v>20</v>
      </c>
      <c r="I314" s="10">
        <v>4.6432584282181821</v>
      </c>
      <c r="J314" s="10">
        <v>-1.4179728854925988E-4</v>
      </c>
      <c r="K314" s="10">
        <v>-3.3703905547434592E-6</v>
      </c>
      <c r="L314" s="10">
        <v>-1.2180433910805277</v>
      </c>
      <c r="M314" s="10">
        <v>-1.6151553533578422</v>
      </c>
      <c r="N314" s="10">
        <v>-10.711275787569457</v>
      </c>
      <c r="O314" s="10">
        <v>-10.908996430354101</v>
      </c>
      <c r="P314" s="10">
        <v>-6.3831882088445511</v>
      </c>
      <c r="Q314" s="10">
        <v>4.5727351383497172</v>
      </c>
      <c r="R314" s="10">
        <v>5.0046425921376914</v>
      </c>
      <c r="S314" s="10">
        <v>0.84466851863614556</v>
      </c>
      <c r="T314" s="10">
        <v>-1.4224153692577262</v>
      </c>
      <c r="U314" s="10">
        <v>-0.88699312122125917</v>
      </c>
      <c r="V314" s="10">
        <v>-5.6133559874626443E-6</v>
      </c>
      <c r="W314" s="10">
        <v>-0.82917502324521442</v>
      </c>
      <c r="X314" s="10">
        <v>-5.4883289297824652E-6</v>
      </c>
      <c r="Y314" s="10">
        <v>-1.8866252043685769E-6</v>
      </c>
      <c r="Z314" s="10">
        <v>-1.9611833252650619E-6</v>
      </c>
      <c r="AA314" s="10">
        <v>-3.0056825308292925E-7</v>
      </c>
      <c r="AB314" s="10">
        <v>15.126332850824118</v>
      </c>
      <c r="AC314" s="10">
        <v>2.2207360799706422</v>
      </c>
      <c r="AD314" s="10">
        <v>-0.39920476556447348</v>
      </c>
      <c r="AE314" s="10">
        <v>-3.3540205025230382E-7</v>
      </c>
      <c r="AF314" s="10">
        <v>-3.0032426436229045</v>
      </c>
      <c r="AG314" s="10">
        <v>-1.0811024349994871</v>
      </c>
      <c r="AH314" s="10">
        <v>0.59688523775457081</v>
      </c>
      <c r="AI314" s="10">
        <v>2.9701451853425098</v>
      </c>
      <c r="AJ314" s="10">
        <v>6.6157973037957856</v>
      </c>
      <c r="AK314" s="10">
        <v>-7.8657102761723872</v>
      </c>
      <c r="AL314" s="10">
        <v>-0.56031185337050382</v>
      </c>
    </row>
    <row r="315" spans="1:38" x14ac:dyDescent="0.25">
      <c r="A315" s="135"/>
      <c r="G315" s="17"/>
      <c r="H315" s="9" t="s">
        <v>21</v>
      </c>
      <c r="I315" s="10">
        <v>-5.7541727604000004E-2</v>
      </c>
      <c r="J315" s="10">
        <v>-3.4699879654999988E-2</v>
      </c>
      <c r="K315" s="10">
        <v>1.7130558229999981E-2</v>
      </c>
      <c r="L315" s="10">
        <v>4.6867703770000047E-2</v>
      </c>
      <c r="M315" s="10">
        <v>2.6288300739999992E-2</v>
      </c>
      <c r="N315" s="10">
        <v>-6.6642542210000044E-2</v>
      </c>
      <c r="O315" s="10">
        <v>-0.89280904295999997</v>
      </c>
      <c r="P315" s="10">
        <v>-0.79090852999999994</v>
      </c>
      <c r="Q315" s="10">
        <v>-0.68984544100000011</v>
      </c>
      <c r="R315" s="10">
        <v>-0.58867363399999995</v>
      </c>
      <c r="S315" s="10">
        <v>-0.37045620400000012</v>
      </c>
      <c r="T315" s="10">
        <v>-0.44796964100000003</v>
      </c>
      <c r="U315" s="10">
        <v>-0.59288564599999982</v>
      </c>
      <c r="V315" s="10">
        <v>-0.35905217550000007</v>
      </c>
      <c r="W315" s="10">
        <v>-0.48622730599999986</v>
      </c>
      <c r="X315" s="10">
        <v>-0.27797308699999995</v>
      </c>
      <c r="Y315" s="10">
        <v>-0.249825672</v>
      </c>
      <c r="Z315" s="10">
        <v>-6.4127593000000038E-2</v>
      </c>
      <c r="AA315" s="10">
        <v>1.5416377999999897E-2</v>
      </c>
      <c r="AB315" s="10">
        <v>-0.25673647799999993</v>
      </c>
      <c r="AC315" s="10">
        <v>-0.26356687400000001</v>
      </c>
      <c r="AD315" s="10">
        <v>2.9404514300000018E-2</v>
      </c>
      <c r="AE315" s="10">
        <v>-6.2350553499999961E-2</v>
      </c>
      <c r="AF315" s="10">
        <v>-0.13395781810000001</v>
      </c>
      <c r="AG315" s="10">
        <v>-0.16112145699999997</v>
      </c>
      <c r="AH315" s="10">
        <v>-5.5415684999999992E-2</v>
      </c>
      <c r="AI315" s="10">
        <v>-4.7680006999999414E-3</v>
      </c>
      <c r="AJ315" s="10">
        <v>-7.2001222499999989E-2</v>
      </c>
      <c r="AK315" s="10">
        <v>-0.10736867930000013</v>
      </c>
      <c r="AL315" s="10">
        <v>5.2542692769999996E-2</v>
      </c>
    </row>
    <row r="316" spans="1:38" x14ac:dyDescent="0.25">
      <c r="A316" s="135"/>
      <c r="G316" s="135"/>
      <c r="H316" s="135" t="s">
        <v>22</v>
      </c>
      <c r="I316" s="18">
        <f t="shared" ref="I316:AL316" si="160">+SUM(I308:I315)</f>
        <v>3.9223254914761521</v>
      </c>
      <c r="J316" s="18">
        <f t="shared" si="160"/>
        <v>-3.5141236679616554</v>
      </c>
      <c r="K316" s="18">
        <f t="shared" si="160"/>
        <v>-14.866791974885803</v>
      </c>
      <c r="L316" s="18">
        <f t="shared" si="160"/>
        <v>4.9678935024318838</v>
      </c>
      <c r="M316" s="18">
        <f t="shared" si="160"/>
        <v>13.713871792743186</v>
      </c>
      <c r="N316" s="18">
        <f t="shared" si="160"/>
        <v>-15.68938380452385</v>
      </c>
      <c r="O316" s="18">
        <f t="shared" si="160"/>
        <v>100.41028134177391</v>
      </c>
      <c r="P316" s="18">
        <f t="shared" si="160"/>
        <v>151.49112450507576</v>
      </c>
      <c r="Q316" s="18">
        <f t="shared" si="160"/>
        <v>240.49983024377363</v>
      </c>
      <c r="R316" s="18">
        <f t="shared" si="160"/>
        <v>142.63936469482738</v>
      </c>
      <c r="S316" s="18">
        <f t="shared" si="160"/>
        <v>142.22978547581144</v>
      </c>
      <c r="T316" s="18">
        <f t="shared" si="160"/>
        <v>155.27773884721967</v>
      </c>
      <c r="U316" s="18">
        <f t="shared" si="160"/>
        <v>194.68600516010434</v>
      </c>
      <c r="V316" s="18">
        <f t="shared" si="160"/>
        <v>222.02282547383277</v>
      </c>
      <c r="W316" s="18">
        <f t="shared" si="160"/>
        <v>151.54124605601032</v>
      </c>
      <c r="X316" s="18">
        <f t="shared" si="160"/>
        <v>312.0912347081948</v>
      </c>
      <c r="Y316" s="18">
        <f t="shared" si="160"/>
        <v>247.52641594777251</v>
      </c>
      <c r="Z316" s="18">
        <f t="shared" si="160"/>
        <v>274.81793378095523</v>
      </c>
      <c r="AA316" s="18">
        <f t="shared" si="160"/>
        <v>250.89672112636953</v>
      </c>
      <c r="AB316" s="18">
        <f t="shared" si="160"/>
        <v>351.27624521405471</v>
      </c>
      <c r="AC316" s="18">
        <f t="shared" si="160"/>
        <v>421.20741331444702</v>
      </c>
      <c r="AD316" s="18">
        <f t="shared" si="160"/>
        <v>384.47122740212103</v>
      </c>
      <c r="AE316" s="18">
        <f t="shared" si="160"/>
        <v>325.05522806389416</v>
      </c>
      <c r="AF316" s="18">
        <f t="shared" si="160"/>
        <v>366.88789609450379</v>
      </c>
      <c r="AG316" s="18">
        <f t="shared" si="160"/>
        <v>351.48550455626958</v>
      </c>
      <c r="AH316" s="18">
        <f t="shared" si="160"/>
        <v>316.55966127432532</v>
      </c>
      <c r="AI316" s="18">
        <f t="shared" si="160"/>
        <v>318.91461762155365</v>
      </c>
      <c r="AJ316" s="18">
        <f t="shared" si="160"/>
        <v>307.75559120300045</v>
      </c>
      <c r="AK316" s="18">
        <f t="shared" si="160"/>
        <v>392.45040289391392</v>
      </c>
      <c r="AL316" s="18">
        <f t="shared" si="160"/>
        <v>440.76306636901296</v>
      </c>
    </row>
    <row r="317" spans="1:38" x14ac:dyDescent="0.25">
      <c r="A317" s="135"/>
      <c r="G317" s="135"/>
      <c r="H317" s="135"/>
      <c r="I317" s="135"/>
      <c r="J317" s="135"/>
      <c r="K317" s="135"/>
      <c r="L317" s="135"/>
      <c r="M317" s="135"/>
      <c r="N317" s="135"/>
      <c r="O317" s="135"/>
      <c r="P317" s="135"/>
      <c r="Q317" s="135"/>
      <c r="R317" s="135"/>
      <c r="S317" s="135"/>
      <c r="T317" s="135"/>
      <c r="U317" s="135"/>
      <c r="V317" s="135"/>
      <c r="W317" s="135"/>
      <c r="X317" s="135"/>
      <c r="Y317" s="135"/>
      <c r="Z317" s="135"/>
      <c r="AA317" s="135"/>
      <c r="AB317" s="135"/>
      <c r="AC317" s="135"/>
      <c r="AD317" s="135"/>
      <c r="AE317" s="135"/>
      <c r="AF317" s="135"/>
      <c r="AG317" s="135"/>
      <c r="AH317" s="135"/>
      <c r="AI317" s="135"/>
      <c r="AJ317" s="135"/>
      <c r="AK317" s="135"/>
      <c r="AL317" s="135"/>
    </row>
    <row r="318" spans="1:38" x14ac:dyDescent="0.25">
      <c r="A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/>
      <c r="U318" s="135"/>
      <c r="V318" s="135"/>
      <c r="W318" s="135"/>
      <c r="X318" s="135"/>
      <c r="Y318" s="135"/>
      <c r="Z318" s="135"/>
      <c r="AA318" s="135"/>
      <c r="AB318" s="135"/>
      <c r="AC318" s="135"/>
      <c r="AD318" s="135"/>
      <c r="AE318" s="135"/>
      <c r="AF318" s="135"/>
      <c r="AG318" s="135"/>
      <c r="AH318" s="135"/>
      <c r="AI318" s="135"/>
      <c r="AJ318" s="135"/>
      <c r="AK318" s="135"/>
      <c r="AL318" s="135"/>
    </row>
    <row r="319" spans="1:38" x14ac:dyDescent="0.25">
      <c r="A319" s="135"/>
      <c r="G319" s="135"/>
      <c r="H319" s="135"/>
      <c r="I319" s="135"/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T319" s="135"/>
      <c r="U319" s="135"/>
      <c r="V319" s="135"/>
      <c r="W319" s="135"/>
      <c r="X319" s="135"/>
      <c r="Y319" s="135"/>
      <c r="Z319" s="135"/>
      <c r="AA319" s="135"/>
      <c r="AB319" s="135"/>
      <c r="AC319" s="135"/>
      <c r="AD319" s="135"/>
      <c r="AE319" s="135"/>
      <c r="AF319" s="135"/>
      <c r="AG319" s="135"/>
      <c r="AH319" s="135"/>
      <c r="AI319" s="135"/>
      <c r="AJ319" s="135"/>
      <c r="AK319" s="135"/>
      <c r="AL319" s="135"/>
    </row>
    <row r="320" spans="1:38" x14ac:dyDescent="0.25">
      <c r="A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/>
      <c r="U320" s="135"/>
      <c r="V320" s="135"/>
      <c r="W320" s="135"/>
      <c r="X320" s="135"/>
      <c r="Y320" s="135"/>
      <c r="Z320" s="135"/>
      <c r="AA320" s="135"/>
      <c r="AB320" s="135"/>
      <c r="AC320" s="135"/>
      <c r="AD320" s="135"/>
      <c r="AE320" s="135"/>
      <c r="AF320" s="135"/>
      <c r="AG320" s="135"/>
      <c r="AH320" s="135"/>
      <c r="AI320" s="135"/>
      <c r="AJ320" s="135"/>
      <c r="AK320" s="135"/>
      <c r="AL320" s="135"/>
    </row>
    <row r="321" spans="1:38" x14ac:dyDescent="0.25">
      <c r="A321" s="13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T321" s="135"/>
      <c r="U321" s="135"/>
      <c r="V321" s="135"/>
      <c r="W321" s="135"/>
      <c r="X321" s="135"/>
      <c r="Y321" s="135"/>
      <c r="Z321" s="135"/>
      <c r="AA321" s="135"/>
      <c r="AB321" s="135"/>
      <c r="AC321" s="135"/>
      <c r="AD321" s="135"/>
      <c r="AE321" s="135"/>
      <c r="AF321" s="135"/>
      <c r="AG321" s="135"/>
      <c r="AH321" s="135"/>
      <c r="AI321" s="135"/>
      <c r="AJ321" s="135"/>
      <c r="AK321" s="135"/>
      <c r="AL321" s="135"/>
    </row>
    <row r="322" spans="1:38" ht="15.75" thickBot="1" x14ac:dyDescent="0.3">
      <c r="A322" s="135"/>
      <c r="G322" s="135"/>
      <c r="H322" s="135"/>
      <c r="I322" s="135"/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T322" s="135"/>
      <c r="U322" s="135"/>
      <c r="V322" s="135"/>
      <c r="W322" s="135"/>
      <c r="X322" s="135"/>
      <c r="Y322" s="135"/>
      <c r="Z322" s="135"/>
      <c r="AA322" s="135"/>
      <c r="AB322" s="135"/>
      <c r="AC322" s="135"/>
      <c r="AD322" s="135"/>
      <c r="AE322" s="135"/>
      <c r="AF322" s="135"/>
      <c r="AG322" s="135"/>
      <c r="AH322" s="135"/>
      <c r="AI322" s="135"/>
      <c r="AJ322" s="135"/>
      <c r="AK322" s="135"/>
      <c r="AL322" s="135"/>
    </row>
    <row r="323" spans="1:38" ht="21.75" thickTop="1" x14ac:dyDescent="0.35">
      <c r="A323" s="121" t="str">
        <f>+Overview!B10</f>
        <v>Option 5:  750 MW in 2027 and 750 MW in 2028</v>
      </c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  <c r="AA323" s="116"/>
      <c r="AB323" s="116"/>
      <c r="AC323" s="116"/>
      <c r="AD323" s="116"/>
      <c r="AE323" s="116"/>
      <c r="AF323" s="116"/>
      <c r="AG323" s="116"/>
      <c r="AH323" s="116"/>
      <c r="AI323" s="116"/>
      <c r="AJ323" s="116"/>
      <c r="AK323" s="116"/>
      <c r="AL323" s="116"/>
    </row>
    <row r="324" spans="1:38" x14ac:dyDescent="0.25">
      <c r="A324" s="134" t="str">
        <f>+A323</f>
        <v>Option 5:  750 MW in 2027 and 750 MW in 2028</v>
      </c>
      <c r="G324" s="135"/>
      <c r="H324" s="135"/>
      <c r="I324" s="135"/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T324" s="135"/>
      <c r="U324" s="135"/>
      <c r="V324" s="135"/>
      <c r="W324" s="135"/>
      <c r="X324" s="135"/>
      <c r="Y324" s="135"/>
      <c r="Z324" s="135"/>
      <c r="AA324" s="135"/>
      <c r="AB324" s="135"/>
      <c r="AC324" s="135"/>
      <c r="AD324" s="135"/>
      <c r="AE324" s="135"/>
      <c r="AF324" s="135"/>
      <c r="AG324" s="135"/>
      <c r="AH324" s="135"/>
      <c r="AI324" s="135"/>
      <c r="AJ324" s="135"/>
      <c r="AK324" s="135"/>
      <c r="AL324" s="135"/>
    </row>
    <row r="325" spans="1:38" x14ac:dyDescent="0.25">
      <c r="A325" s="134" t="s">
        <v>15</v>
      </c>
      <c r="B325" s="134" t="str">
        <f>+Overview!D7</f>
        <v>1. Global slowdown</v>
      </c>
      <c r="G325" s="135"/>
      <c r="H325" s="135"/>
      <c r="I325" s="135"/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T325" s="135"/>
      <c r="U325" s="135"/>
      <c r="V325" s="135"/>
      <c r="W325" s="135"/>
      <c r="X325" s="135"/>
      <c r="Y325" s="135"/>
      <c r="Z325" s="135"/>
      <c r="AA325" s="135"/>
      <c r="AB325" s="135"/>
      <c r="AC325" s="135"/>
      <c r="AD325" s="135"/>
      <c r="AE325" s="135"/>
      <c r="AF325" s="135"/>
      <c r="AG325" s="135"/>
      <c r="AH325" s="135"/>
      <c r="AI325" s="135"/>
      <c r="AJ325" s="135"/>
      <c r="AK325" s="135"/>
      <c r="AL325" s="135"/>
    </row>
    <row r="326" spans="1:38" x14ac:dyDescent="0.25">
      <c r="A326" s="136" t="s">
        <v>145</v>
      </c>
      <c r="B326" s="137" t="s">
        <v>181</v>
      </c>
      <c r="C326" s="137" t="s">
        <v>142</v>
      </c>
      <c r="D326" s="138" t="s">
        <v>182</v>
      </c>
      <c r="E326" s="138"/>
      <c r="G326" s="135"/>
      <c r="H326" s="135"/>
      <c r="I326" s="135"/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T326" s="135"/>
      <c r="U326" s="135"/>
      <c r="V326" s="135"/>
      <c r="W326" s="135"/>
      <c r="X326" s="135"/>
      <c r="Y326" s="135"/>
      <c r="Z326" s="135"/>
      <c r="AA326" s="135"/>
      <c r="AB326" s="135"/>
      <c r="AC326" s="135"/>
      <c r="AD326" s="135"/>
      <c r="AE326" s="135"/>
      <c r="AF326" s="135"/>
      <c r="AG326" s="135"/>
      <c r="AH326" s="135"/>
      <c r="AI326" s="135"/>
      <c r="AJ326" s="135"/>
      <c r="AK326" s="135"/>
      <c r="AL326" s="135"/>
    </row>
    <row r="327" spans="1:38" x14ac:dyDescent="0.25">
      <c r="A327" s="135"/>
      <c r="G327" s="135"/>
      <c r="H327" s="135"/>
      <c r="I327" s="135"/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T327" s="135"/>
      <c r="U327" s="135"/>
      <c r="V327" s="135"/>
      <c r="W327" s="135"/>
      <c r="X327" s="135"/>
      <c r="Y327" s="135"/>
      <c r="Z327" s="135"/>
      <c r="AA327" s="135"/>
      <c r="AB327" s="135"/>
      <c r="AC327" s="135"/>
      <c r="AD327" s="135"/>
      <c r="AE327" s="135"/>
      <c r="AF327" s="135"/>
      <c r="AG327" s="135"/>
      <c r="AH327" s="135"/>
      <c r="AI327" s="135"/>
      <c r="AJ327" s="135"/>
      <c r="AK327" s="135"/>
      <c r="AL327" s="135"/>
    </row>
    <row r="328" spans="1:38" x14ac:dyDescent="0.25">
      <c r="A328" s="135"/>
      <c r="G328" s="135" t="s">
        <v>128</v>
      </c>
      <c r="H328" s="135"/>
      <c r="I328" s="142" t="s">
        <v>23</v>
      </c>
      <c r="J328" s="142" t="str">
        <f>LEFT(I328,4)+1&amp;RIGHT(I328,3)-1</f>
        <v>2021-22</v>
      </c>
      <c r="K328" s="142" t="str">
        <f t="shared" ref="K328" si="161">LEFT(J328,4)+1&amp;RIGHT(J328,3)-1</f>
        <v>2022-23</v>
      </c>
      <c r="L328" s="142" t="str">
        <f t="shared" ref="L328" si="162">LEFT(K328,4)+1&amp;RIGHT(K328,3)-1</f>
        <v>2023-24</v>
      </c>
      <c r="M328" s="142" t="str">
        <f t="shared" ref="M328" si="163">LEFT(L328,4)+1&amp;RIGHT(L328,3)-1</f>
        <v>2024-25</v>
      </c>
      <c r="N328" s="142" t="str">
        <f t="shared" ref="N328" si="164">LEFT(M328,4)+1&amp;RIGHT(M328,3)-1</f>
        <v>2025-26</v>
      </c>
      <c r="O328" s="142" t="str">
        <f t="shared" ref="O328" si="165">LEFT(N328,4)+1&amp;RIGHT(N328,3)-1</f>
        <v>2026-27</v>
      </c>
      <c r="P328" s="142" t="str">
        <f t="shared" ref="P328" si="166">LEFT(O328,4)+1&amp;RIGHT(O328,3)-1</f>
        <v>2027-28</v>
      </c>
      <c r="Q328" s="142" t="str">
        <f t="shared" ref="Q328" si="167">LEFT(P328,4)+1&amp;RIGHT(P328,3)-1</f>
        <v>2028-29</v>
      </c>
      <c r="R328" s="142" t="str">
        <f t="shared" ref="R328" si="168">LEFT(Q328,4)+1&amp;RIGHT(Q328,3)-1</f>
        <v>2029-30</v>
      </c>
      <c r="S328" s="142" t="str">
        <f t="shared" ref="S328" si="169">LEFT(R328,4)+1&amp;RIGHT(R328,3)-1</f>
        <v>2030-31</v>
      </c>
      <c r="T328" s="142" t="str">
        <f t="shared" ref="T328" si="170">LEFT(S328,4)+1&amp;RIGHT(S328,3)-1</f>
        <v>2031-32</v>
      </c>
      <c r="U328" s="142" t="str">
        <f t="shared" ref="U328" si="171">LEFT(T328,4)+1&amp;RIGHT(T328,3)-1</f>
        <v>2032-33</v>
      </c>
      <c r="V328" s="142" t="str">
        <f t="shared" ref="V328" si="172">LEFT(U328,4)+1&amp;RIGHT(U328,3)-1</f>
        <v>2033-34</v>
      </c>
      <c r="W328" s="142" t="str">
        <f t="shared" ref="W328" si="173">LEFT(V328,4)+1&amp;RIGHT(V328,3)-1</f>
        <v>2034-35</v>
      </c>
      <c r="X328" s="142" t="str">
        <f t="shared" ref="X328" si="174">LEFT(W328,4)+1&amp;RIGHT(W328,3)-1</f>
        <v>2035-36</v>
      </c>
      <c r="Y328" s="142" t="str">
        <f t="shared" ref="Y328" si="175">LEFT(X328,4)+1&amp;RIGHT(X328,3)-1</f>
        <v>2036-37</v>
      </c>
      <c r="Z328" s="142" t="str">
        <f t="shared" ref="Z328" si="176">LEFT(Y328,4)+1&amp;RIGHT(Y328,3)-1</f>
        <v>2037-38</v>
      </c>
      <c r="AA328" s="142" t="str">
        <f t="shared" ref="AA328" si="177">LEFT(Z328,4)+1&amp;RIGHT(Z328,3)-1</f>
        <v>2038-39</v>
      </c>
      <c r="AB328" s="142" t="str">
        <f t="shared" ref="AB328" si="178">LEFT(AA328,4)+1&amp;RIGHT(AA328,3)-1</f>
        <v>2039-40</v>
      </c>
      <c r="AC328" s="142" t="str">
        <f t="shared" ref="AC328" si="179">LEFT(AB328,4)+1&amp;RIGHT(AB328,3)-1</f>
        <v>2040-41</v>
      </c>
      <c r="AD328" s="142" t="str">
        <f t="shared" ref="AD328" si="180">LEFT(AC328,4)+1&amp;RIGHT(AC328,3)-1</f>
        <v>2041-42</v>
      </c>
      <c r="AE328" s="142" t="str">
        <f t="shared" ref="AE328" si="181">LEFT(AD328,4)+1&amp;RIGHT(AD328,3)-1</f>
        <v>2042-43</v>
      </c>
      <c r="AF328" s="142" t="str">
        <f t="shared" ref="AF328" si="182">LEFT(AE328,4)+1&amp;RIGHT(AE328,3)-1</f>
        <v>2043-44</v>
      </c>
      <c r="AG328" s="142" t="str">
        <f t="shared" ref="AG328" si="183">LEFT(AF328,4)+1&amp;RIGHT(AF328,3)-1</f>
        <v>2044-45</v>
      </c>
      <c r="AH328" s="142" t="str">
        <f t="shared" ref="AH328" si="184">LEFT(AG328,4)+1&amp;RIGHT(AG328,3)-1</f>
        <v>2045-46</v>
      </c>
      <c r="AI328" s="142" t="str">
        <f t="shared" ref="AI328" si="185">LEFT(AH328,4)+1&amp;RIGHT(AH328,3)-1</f>
        <v>2046-47</v>
      </c>
      <c r="AJ328" s="142" t="str">
        <f t="shared" ref="AJ328" si="186">LEFT(AI328,4)+1&amp;RIGHT(AI328,3)-1</f>
        <v>2047-48</v>
      </c>
      <c r="AK328" s="142" t="str">
        <f t="shared" ref="AK328" si="187">LEFT(AJ328,4)+1&amp;RIGHT(AJ328,3)-1</f>
        <v>2048-49</v>
      </c>
      <c r="AL328" s="142" t="str">
        <f t="shared" ref="AL328" si="188">LEFT(AK328,4)+1&amp;RIGHT(AK328,3)-1</f>
        <v>2049-50</v>
      </c>
    </row>
    <row r="329" spans="1:38" x14ac:dyDescent="0.25">
      <c r="A329" s="135"/>
      <c r="G329" s="8"/>
      <c r="H329" s="9" t="s">
        <v>16</v>
      </c>
      <c r="I329" s="141">
        <v>2.6003670530168301E-2</v>
      </c>
      <c r="J329" s="141">
        <v>2.5444517693966263E-2</v>
      </c>
      <c r="K329" s="141">
        <v>-6.0801646059321683</v>
      </c>
      <c r="L329" s="141">
        <v>-5.7538739479838483</v>
      </c>
      <c r="M329" s="141">
        <v>-11.787377725838553</v>
      </c>
      <c r="N329" s="141">
        <v>-19.860950372560609</v>
      </c>
      <c r="O329" s="141">
        <v>-16.984908551214858</v>
      </c>
      <c r="P329" s="141">
        <v>14.270026883199932</v>
      </c>
      <c r="Q329" s="141">
        <v>7.564703875892036</v>
      </c>
      <c r="R329" s="141">
        <v>15.31073127932558</v>
      </c>
      <c r="S329" s="141">
        <v>53.847463759114248</v>
      </c>
      <c r="T329" s="141">
        <v>64.755039239440123</v>
      </c>
      <c r="U329" s="141">
        <v>11.641970645710785</v>
      </c>
      <c r="V329" s="141">
        <v>56.512551631273482</v>
      </c>
      <c r="W329" s="141">
        <v>78.300777111077991</v>
      </c>
      <c r="X329" s="141">
        <v>97.810464531547268</v>
      </c>
      <c r="Y329" s="141">
        <v>53.321668132117793</v>
      </c>
      <c r="Z329" s="141">
        <v>48.516940217613637</v>
      </c>
      <c r="AA329" s="141">
        <v>43.312765857904651</v>
      </c>
      <c r="AB329" s="141">
        <v>26.749066836707925</v>
      </c>
      <c r="AC329" s="141">
        <v>28.776254249928797</v>
      </c>
      <c r="AD329" s="141">
        <v>30.135083153906862</v>
      </c>
      <c r="AE329" s="141">
        <v>20.686748651128482</v>
      </c>
      <c r="AF329" s="141">
        <v>-38.322845470951052</v>
      </c>
      <c r="AG329" s="141">
        <v>-43.011111931464711</v>
      </c>
      <c r="AH329" s="141">
        <v>-42.194096333060543</v>
      </c>
      <c r="AI329" s="141">
        <v>-36.42330933559083</v>
      </c>
      <c r="AJ329" s="141">
        <v>-40.635162848436948</v>
      </c>
      <c r="AK329" s="141">
        <v>-39.355711798401217</v>
      </c>
      <c r="AL329" s="141">
        <v>-33.804398752987709</v>
      </c>
    </row>
    <row r="330" spans="1:38" x14ac:dyDescent="0.25">
      <c r="A330" s="135"/>
      <c r="G330" s="11"/>
      <c r="H330" s="9" t="s">
        <v>125</v>
      </c>
      <c r="I330" s="10">
        <v>3.3877678411672463</v>
      </c>
      <c r="J330" s="10">
        <v>3.1982705979218196</v>
      </c>
      <c r="K330" s="10">
        <v>1.6687772509611563</v>
      </c>
      <c r="L330" s="10">
        <v>2.2227120631188342</v>
      </c>
      <c r="M330" s="10">
        <v>0.33714031306658754</v>
      </c>
      <c r="N330" s="10">
        <v>-5.6698588873748648</v>
      </c>
      <c r="O330" s="10">
        <v>-0.25684120948845646</v>
      </c>
      <c r="P330" s="10">
        <v>8.9107519853812747</v>
      </c>
      <c r="Q330" s="10">
        <v>-6.5191465986062695</v>
      </c>
      <c r="R330" s="10">
        <v>5.2165879447756183</v>
      </c>
      <c r="S330" s="10">
        <v>7.6102159745572919</v>
      </c>
      <c r="T330" s="10">
        <v>13.681066301595568</v>
      </c>
      <c r="U330" s="10">
        <v>0.58058184487939002</v>
      </c>
      <c r="V330" s="10">
        <v>12.059799529884131</v>
      </c>
      <c r="W330" s="10">
        <v>13.896884034360156</v>
      </c>
      <c r="X330" s="10">
        <v>16.229775672903031</v>
      </c>
      <c r="Y330" s="10">
        <v>4.8013871841992852</v>
      </c>
      <c r="Z330" s="10">
        <v>3.9961914915233478</v>
      </c>
      <c r="AA330" s="10">
        <v>3.3912865110315238</v>
      </c>
      <c r="AB330" s="10">
        <v>-4.9658792042196751</v>
      </c>
      <c r="AC330" s="10">
        <v>-3.5029042082256865</v>
      </c>
      <c r="AD330" s="10">
        <v>-2.1342271390523706</v>
      </c>
      <c r="AE330" s="10">
        <v>-4.5281066477268723</v>
      </c>
      <c r="AF330" s="10">
        <v>-21.604626697177991</v>
      </c>
      <c r="AG330" s="10">
        <v>-22.394809603785859</v>
      </c>
      <c r="AH330" s="10">
        <v>-21.248789857545034</v>
      </c>
      <c r="AI330" s="10">
        <v>-19.729756492160504</v>
      </c>
      <c r="AJ330" s="10">
        <v>-19.728688293238349</v>
      </c>
      <c r="AK330" s="10">
        <v>-18.870672288248329</v>
      </c>
      <c r="AL330" s="10">
        <v>-17.229856119316764</v>
      </c>
    </row>
    <row r="331" spans="1:38" x14ac:dyDescent="0.25">
      <c r="A331" s="135"/>
      <c r="G331" s="12"/>
      <c r="H331" s="9" t="s">
        <v>17</v>
      </c>
      <c r="I331" s="10">
        <v>10.452731077802582</v>
      </c>
      <c r="J331" s="10">
        <v>-1.94960464843507</v>
      </c>
      <c r="K331" s="10">
        <v>6.528163977442091</v>
      </c>
      <c r="L331" s="10">
        <v>9.3469033012793261</v>
      </c>
      <c r="M331" s="10">
        <v>9.8524457522912599</v>
      </c>
      <c r="N331" s="10">
        <v>-31.651440470612215</v>
      </c>
      <c r="O331" s="10">
        <v>-48.65148922048138</v>
      </c>
      <c r="P331" s="10">
        <v>14.971102411918309</v>
      </c>
      <c r="Q331" s="10">
        <v>-19.190762878379701</v>
      </c>
      <c r="R331" s="10">
        <v>108.16915958019672</v>
      </c>
      <c r="S331" s="10">
        <v>-17.631741597357177</v>
      </c>
      <c r="T331" s="10">
        <v>58.76602778804704</v>
      </c>
      <c r="U331" s="10">
        <v>62.291015268138835</v>
      </c>
      <c r="V331" s="10">
        <v>60.169732747294347</v>
      </c>
      <c r="W331" s="10">
        <v>24.90436055354121</v>
      </c>
      <c r="X331" s="10">
        <v>101.44307806784616</v>
      </c>
      <c r="Y331" s="10">
        <v>137.76923830798796</v>
      </c>
      <c r="Z331" s="10">
        <v>78.692646609626422</v>
      </c>
      <c r="AA331" s="10">
        <v>89.932648860951304</v>
      </c>
      <c r="AB331" s="10">
        <v>91.641662726952859</v>
      </c>
      <c r="AC331" s="10">
        <v>101.80964808304782</v>
      </c>
      <c r="AD331" s="10">
        <v>140.33308768930249</v>
      </c>
      <c r="AE331" s="10">
        <v>112.04530541557364</v>
      </c>
      <c r="AF331" s="10">
        <v>214.27558469040378</v>
      </c>
      <c r="AG331" s="10">
        <v>194.79130561364116</v>
      </c>
      <c r="AH331" s="10">
        <v>172.08134348034685</v>
      </c>
      <c r="AI331" s="10">
        <v>188.14173990348587</v>
      </c>
      <c r="AJ331" s="10">
        <v>132.35202560701214</v>
      </c>
      <c r="AK331" s="10">
        <v>152.48878955584507</v>
      </c>
      <c r="AL331" s="10">
        <v>171.40136007536341</v>
      </c>
    </row>
    <row r="332" spans="1:38" x14ac:dyDescent="0.25">
      <c r="A332" s="135"/>
      <c r="G332" s="13"/>
      <c r="H332" s="9" t="s">
        <v>126</v>
      </c>
      <c r="I332" s="10">
        <v>-0.7457811500094067</v>
      </c>
      <c r="J332" s="10">
        <v>0.38833210767108994</v>
      </c>
      <c r="K332" s="10">
        <v>0.39712816231974557</v>
      </c>
      <c r="L332" s="10">
        <v>8.2587298335283776E-2</v>
      </c>
      <c r="M332" s="10">
        <v>0.74272842696257158</v>
      </c>
      <c r="N332" s="10">
        <v>9.002258247658915</v>
      </c>
      <c r="O332" s="10">
        <v>10.691434757144407</v>
      </c>
      <c r="P332" s="10">
        <v>0.6901102496913154</v>
      </c>
      <c r="Q332" s="10">
        <v>9.9264285870252706</v>
      </c>
      <c r="R332" s="10">
        <v>12.830910936214764</v>
      </c>
      <c r="S332" s="10">
        <v>7.7771430683862945</v>
      </c>
      <c r="T332" s="10">
        <v>9.6365045156497899</v>
      </c>
      <c r="U332" s="10">
        <v>12.211820278731864</v>
      </c>
      <c r="V332" s="10">
        <v>8.764003587003856</v>
      </c>
      <c r="W332" s="10">
        <v>6.9061822895661749</v>
      </c>
      <c r="X332" s="10">
        <v>-0.34785953009037485</v>
      </c>
      <c r="Y332" s="10">
        <v>2.8037737306074177</v>
      </c>
      <c r="Z332" s="10">
        <v>5.317169103055619</v>
      </c>
      <c r="AA332" s="10">
        <v>3.7112273026384059</v>
      </c>
      <c r="AB332" s="10">
        <v>8.7313332323868735</v>
      </c>
      <c r="AC332" s="10">
        <v>6.3465982572574262</v>
      </c>
      <c r="AD332" s="10">
        <v>5.9190436505936077</v>
      </c>
      <c r="AE332" s="10">
        <v>6.5317977710797379</v>
      </c>
      <c r="AF332" s="10">
        <v>16.036054718891506</v>
      </c>
      <c r="AG332" s="10">
        <v>16.759565790864087</v>
      </c>
      <c r="AH332" s="10">
        <v>15.582557883034383</v>
      </c>
      <c r="AI332" s="10">
        <v>13.935572583876365</v>
      </c>
      <c r="AJ332" s="10">
        <v>13.53697316390236</v>
      </c>
      <c r="AK332" s="10">
        <v>12.294783407243443</v>
      </c>
      <c r="AL332" s="10">
        <v>10.533514243314414</v>
      </c>
    </row>
    <row r="333" spans="1:38" x14ac:dyDescent="0.25">
      <c r="A333" s="135"/>
      <c r="G333" s="14"/>
      <c r="H333" s="9" t="s">
        <v>18</v>
      </c>
      <c r="I333" s="10">
        <v>1.2780789491648832E-3</v>
      </c>
      <c r="J333" s="10">
        <v>1.2597384407400337E-3</v>
      </c>
      <c r="K333" s="10">
        <v>1.5184000030118135E-3</v>
      </c>
      <c r="L333" s="10">
        <v>1.4759039916010161E-3</v>
      </c>
      <c r="M333" s="10">
        <v>1.4397774045185325E-3</v>
      </c>
      <c r="N333" s="10">
        <v>1.4348350271592483E-3</v>
      </c>
      <c r="O333" s="10">
        <v>1.534760254864905E-3</v>
      </c>
      <c r="P333" s="10">
        <v>1.5357817114663467E-3</v>
      </c>
      <c r="Q333" s="10">
        <v>1.4871214644476881E-3</v>
      </c>
      <c r="R333" s="10">
        <v>2.7052166468263987</v>
      </c>
      <c r="S333" s="10">
        <v>2.5545747870193267</v>
      </c>
      <c r="T333" s="10">
        <v>5.8213493668258902</v>
      </c>
      <c r="U333" s="10">
        <v>2.8772234991871457</v>
      </c>
      <c r="V333" s="10">
        <v>8.6163584970093829</v>
      </c>
      <c r="W333" s="10">
        <v>9.8477772662946954</v>
      </c>
      <c r="X333" s="10">
        <v>14.785529936794191</v>
      </c>
      <c r="Y333" s="10">
        <v>8.7084050111326121</v>
      </c>
      <c r="Z333" s="10">
        <v>10.081655973666329</v>
      </c>
      <c r="AA333" s="10">
        <v>9.9335844613824236</v>
      </c>
      <c r="AB333" s="10">
        <v>5.61623168441335</v>
      </c>
      <c r="AC333" s="10">
        <v>6.4816824392611068</v>
      </c>
      <c r="AD333" s="10">
        <v>9.4128747421879098</v>
      </c>
      <c r="AE333" s="10">
        <v>3.4912806994299928</v>
      </c>
      <c r="AF333" s="10">
        <v>-6.3921751910330897</v>
      </c>
      <c r="AG333" s="10">
        <v>-7.5491863020127141</v>
      </c>
      <c r="AH333" s="10">
        <v>-6.9075923133521258</v>
      </c>
      <c r="AI333" s="10">
        <v>-6.5226162074863225</v>
      </c>
      <c r="AJ333" s="10">
        <v>-6.1758256093482231</v>
      </c>
      <c r="AK333" s="10">
        <v>-5.3010067535772407</v>
      </c>
      <c r="AL333" s="10">
        <v>-4.8118278719112197</v>
      </c>
    </row>
    <row r="334" spans="1:38" x14ac:dyDescent="0.25">
      <c r="A334" s="135"/>
      <c r="G334" s="15"/>
      <c r="H334" s="9" t="s">
        <v>19</v>
      </c>
      <c r="I334" s="10">
        <v>5.7576333416399991E-3</v>
      </c>
      <c r="J334" s="10">
        <v>5.7191767650599983E-3</v>
      </c>
      <c r="K334" s="10">
        <v>-0.57954257568390588</v>
      </c>
      <c r="L334" s="10">
        <v>5.6752505168420342E-3</v>
      </c>
      <c r="M334" s="10">
        <v>5.7268711925999999E-3</v>
      </c>
      <c r="N334" s="10">
        <v>10.34549961449612</v>
      </c>
      <c r="O334" s="10">
        <v>1.3278584605380743</v>
      </c>
      <c r="P334" s="10">
        <v>-7.767243922600052E-4</v>
      </c>
      <c r="Q334" s="10">
        <v>5.5861459452499988E-3</v>
      </c>
      <c r="R334" s="10">
        <v>5.6983708952399988E-3</v>
      </c>
      <c r="S334" s="10">
        <v>8.5170839615663407</v>
      </c>
      <c r="T334" s="10">
        <v>2.8165295532399999E-2</v>
      </c>
      <c r="U334" s="10">
        <v>-9.5777119245000087E-4</v>
      </c>
      <c r="V334" s="10">
        <v>0.86388410335715093</v>
      </c>
      <c r="W334" s="10">
        <v>2.8964403076411496</v>
      </c>
      <c r="X334" s="10">
        <v>2.3391837719580337</v>
      </c>
      <c r="Y334" s="10">
        <v>-3.1420805313590094E-2</v>
      </c>
      <c r="Z334" s="10">
        <v>1.4551534534602606</v>
      </c>
      <c r="AA334" s="10">
        <v>1.5542477911525401</v>
      </c>
      <c r="AB334" s="10">
        <v>-8.5325268619318848</v>
      </c>
      <c r="AC334" s="10">
        <v>0.37257831366837979</v>
      </c>
      <c r="AD334" s="10">
        <v>-6.6642577809121555</v>
      </c>
      <c r="AE334" s="10">
        <v>-0.15181209187578926</v>
      </c>
      <c r="AF334" s="10">
        <v>-8.7266417255472462E-2</v>
      </c>
      <c r="AG334" s="10">
        <v>5.4711510925099967E-3</v>
      </c>
      <c r="AH334" s="10">
        <v>0.41818892046077139</v>
      </c>
      <c r="AI334" s="10">
        <v>2.4131773791808402</v>
      </c>
      <c r="AJ334" s="10">
        <v>-2.7064351689679356E-2</v>
      </c>
      <c r="AK334" s="10">
        <v>-5.4286468374402652E-3</v>
      </c>
      <c r="AL334" s="10">
        <v>0.71490457693737142</v>
      </c>
    </row>
    <row r="335" spans="1:38" x14ac:dyDescent="0.25">
      <c r="A335" s="135"/>
      <c r="G335" s="16"/>
      <c r="H335" s="9" t="s">
        <v>20</v>
      </c>
      <c r="I335" s="10">
        <v>-6.6029866258276115E-2</v>
      </c>
      <c r="J335" s="10">
        <v>1.4169575139716642E-4</v>
      </c>
      <c r="K335" s="10">
        <v>4.2395413849928088E-4</v>
      </c>
      <c r="L335" s="10">
        <v>-0.59220390614284568</v>
      </c>
      <c r="M335" s="10">
        <v>-6.1439331021784227E-3</v>
      </c>
      <c r="N335" s="10">
        <v>2.3160305494934477</v>
      </c>
      <c r="O335" s="10">
        <v>-4.3838185096046667</v>
      </c>
      <c r="P335" s="10">
        <v>-3.3058506594840087</v>
      </c>
      <c r="Q335" s="10">
        <v>18.485349717131669</v>
      </c>
      <c r="R335" s="10">
        <v>-13.057323931080756</v>
      </c>
      <c r="S335" s="10">
        <v>0.61326791708014949</v>
      </c>
      <c r="T335" s="10">
        <v>0.96952273857111471</v>
      </c>
      <c r="U335" s="10">
        <v>-1.2266002324994267</v>
      </c>
      <c r="V335" s="10">
        <v>-1.259825797739154</v>
      </c>
      <c r="W335" s="10">
        <v>15.352743487722641</v>
      </c>
      <c r="X335" s="10">
        <v>-14.252568862816332</v>
      </c>
      <c r="Y335" s="10">
        <v>5.0031697273933418E-4</v>
      </c>
      <c r="Z335" s="10">
        <v>2.032962553538537E-6</v>
      </c>
      <c r="AA335" s="10">
        <v>1.8874586138727074E-6</v>
      </c>
      <c r="AB335" s="10">
        <v>4.5075833499051177E-6</v>
      </c>
      <c r="AC335" s="10">
        <v>1.3466982889858999E-6</v>
      </c>
      <c r="AD335" s="10">
        <v>1.6055448909048842E-6</v>
      </c>
      <c r="AE335" s="10">
        <v>1.2605028341582528E-6</v>
      </c>
      <c r="AF335" s="10">
        <v>1.2470941387141115E-6</v>
      </c>
      <c r="AG335" s="10">
        <v>-0.25548537240078878</v>
      </c>
      <c r="AH335" s="10">
        <v>8.0082971748069632E-7</v>
      </c>
      <c r="AI335" s="10">
        <v>9.9946062770702002E-7</v>
      </c>
      <c r="AJ335" s="10">
        <v>6.5842322930312239E-7</v>
      </c>
      <c r="AK335" s="10">
        <v>1.771354973466559E-6</v>
      </c>
      <c r="AL335" s="10">
        <v>7.3335389155683318E-7</v>
      </c>
    </row>
    <row r="336" spans="1:38" x14ac:dyDescent="0.25">
      <c r="A336" s="135"/>
      <c r="G336" s="17"/>
      <c r="H336" s="9" t="s">
        <v>21</v>
      </c>
      <c r="I336" s="10">
        <v>1.3969422469699982E-2</v>
      </c>
      <c r="J336" s="10">
        <v>1.5335448704810017E-2</v>
      </c>
      <c r="K336" s="10">
        <v>1.9868986295000057E-2</v>
      </c>
      <c r="L336" s="10">
        <v>2.5129283163659921E-2</v>
      </c>
      <c r="M336" s="10">
        <v>2.1827984990409999E-2</v>
      </c>
      <c r="N336" s="10">
        <v>-0.26919072567199998</v>
      </c>
      <c r="O336" s="10">
        <v>-0.41364258214610011</v>
      </c>
      <c r="P336" s="10">
        <v>-0.44488234603263999</v>
      </c>
      <c r="Q336" s="10">
        <v>-0.48067101801936002</v>
      </c>
      <c r="R336" s="10">
        <v>-0.25118858948720002</v>
      </c>
      <c r="S336" s="10">
        <v>-0.49391742665699995</v>
      </c>
      <c r="T336" s="10">
        <v>-0.49485102000699993</v>
      </c>
      <c r="U336" s="10">
        <v>-0.51379151655699995</v>
      </c>
      <c r="V336" s="10">
        <v>-0.46964661942000008</v>
      </c>
      <c r="W336" s="10">
        <v>-0.55745868624399997</v>
      </c>
      <c r="X336" s="10">
        <v>-0.41207468595999991</v>
      </c>
      <c r="Y336" s="10">
        <v>-0.38618331534699996</v>
      </c>
      <c r="Z336" s="10">
        <v>-0.25417031607000001</v>
      </c>
      <c r="AA336" s="10">
        <v>-0.19632513961999998</v>
      </c>
      <c r="AB336" s="10">
        <v>-0.30725279930000005</v>
      </c>
      <c r="AC336" s="10">
        <v>-0.29919022156899999</v>
      </c>
      <c r="AD336" s="10">
        <v>-0.15179478900600002</v>
      </c>
      <c r="AE336" s="10">
        <v>-0.23443200671799999</v>
      </c>
      <c r="AF336" s="10">
        <v>-0.19733198165500004</v>
      </c>
      <c r="AG336" s="10">
        <v>-0.20484389806199998</v>
      </c>
      <c r="AH336" s="10">
        <v>-0.10419788082399999</v>
      </c>
      <c r="AI336" s="10">
        <v>-6.8213488800000027E-2</v>
      </c>
      <c r="AJ336" s="10">
        <v>-0.134764287988</v>
      </c>
      <c r="AK336" s="10">
        <v>-0.136517971485</v>
      </c>
      <c r="AL336" s="10">
        <v>-4.0101746257999935E-2</v>
      </c>
    </row>
    <row r="337" spans="1:38" x14ac:dyDescent="0.25">
      <c r="A337" s="135"/>
      <c r="G337" s="135"/>
      <c r="H337" s="135" t="s">
        <v>22</v>
      </c>
      <c r="I337" s="18">
        <f t="shared" ref="I337:AL337" si="189">+SUM(I329:I336)</f>
        <v>13.075696707992819</v>
      </c>
      <c r="J337" s="18">
        <f t="shared" si="189"/>
        <v>1.6848986345138128</v>
      </c>
      <c r="K337" s="18">
        <f t="shared" si="189"/>
        <v>1.95617354954343</v>
      </c>
      <c r="L337" s="18">
        <f t="shared" si="189"/>
        <v>5.3384052462788532</v>
      </c>
      <c r="M337" s="18">
        <f t="shared" si="189"/>
        <v>-0.83221253303278409</v>
      </c>
      <c r="N337" s="18">
        <f t="shared" si="189"/>
        <v>-35.786217209544041</v>
      </c>
      <c r="O337" s="18">
        <f t="shared" si="189"/>
        <v>-58.669872094998119</v>
      </c>
      <c r="P337" s="18">
        <f t="shared" si="189"/>
        <v>35.092017581993389</v>
      </c>
      <c r="Q337" s="18">
        <f t="shared" si="189"/>
        <v>9.7929749524533438</v>
      </c>
      <c r="R337" s="18">
        <f t="shared" si="189"/>
        <v>130.92979223766633</v>
      </c>
      <c r="S337" s="18">
        <f t="shared" si="189"/>
        <v>62.794090443709479</v>
      </c>
      <c r="T337" s="18">
        <f t="shared" si="189"/>
        <v>153.16282422565493</v>
      </c>
      <c r="U337" s="18">
        <f t="shared" si="189"/>
        <v>87.861262016399152</v>
      </c>
      <c r="V337" s="18">
        <f t="shared" si="189"/>
        <v>145.25685767866318</v>
      </c>
      <c r="W337" s="18">
        <f t="shared" si="189"/>
        <v>151.54770636396003</v>
      </c>
      <c r="X337" s="18">
        <f t="shared" si="189"/>
        <v>217.595528902182</v>
      </c>
      <c r="Y337" s="18">
        <f t="shared" si="189"/>
        <v>206.9873685623572</v>
      </c>
      <c r="Z337" s="18">
        <f t="shared" si="189"/>
        <v>147.80558856583818</v>
      </c>
      <c r="AA337" s="18">
        <f t="shared" si="189"/>
        <v>151.63943753289945</v>
      </c>
      <c r="AB337" s="18">
        <f t="shared" si="189"/>
        <v>118.9326401225928</v>
      </c>
      <c r="AC337" s="18">
        <f t="shared" si="189"/>
        <v>139.98466826006714</v>
      </c>
      <c r="AD337" s="18">
        <f t="shared" si="189"/>
        <v>176.84981113256524</v>
      </c>
      <c r="AE337" s="18">
        <f t="shared" si="189"/>
        <v>137.84078305139403</v>
      </c>
      <c r="AF337" s="18">
        <f t="shared" si="189"/>
        <v>163.70739489831681</v>
      </c>
      <c r="AG337" s="18">
        <f t="shared" si="189"/>
        <v>138.14090544787169</v>
      </c>
      <c r="AH337" s="18">
        <f t="shared" si="189"/>
        <v>117.62741469989002</v>
      </c>
      <c r="AI337" s="18">
        <f t="shared" si="189"/>
        <v>141.74659534196604</v>
      </c>
      <c r="AJ337" s="18">
        <f t="shared" si="189"/>
        <v>79.18749403863653</v>
      </c>
      <c r="AK337" s="18">
        <f t="shared" si="189"/>
        <v>101.11423727589425</v>
      </c>
      <c r="AL337" s="18">
        <f t="shared" si="189"/>
        <v>126.76359513849539</v>
      </c>
    </row>
    <row r="338" spans="1:38" x14ac:dyDescent="0.25">
      <c r="A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5"/>
      <c r="U338" s="135"/>
      <c r="V338" s="135"/>
      <c r="W338" s="135"/>
      <c r="X338" s="135"/>
      <c r="Y338" s="135"/>
      <c r="Z338" s="135"/>
      <c r="AA338" s="135"/>
      <c r="AB338" s="135"/>
      <c r="AC338" s="135"/>
      <c r="AD338" s="135"/>
      <c r="AE338" s="135"/>
      <c r="AF338" s="135"/>
      <c r="AG338" s="135"/>
      <c r="AH338" s="135"/>
      <c r="AI338" s="135"/>
      <c r="AJ338" s="135"/>
      <c r="AK338" s="135"/>
      <c r="AL338" s="135"/>
    </row>
    <row r="339" spans="1:38" x14ac:dyDescent="0.25">
      <c r="A339" s="135"/>
      <c r="G339" s="135"/>
      <c r="H339" s="135"/>
      <c r="I339" s="135"/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T339" s="135"/>
      <c r="U339" s="135"/>
      <c r="V339" s="135"/>
      <c r="W339" s="135"/>
      <c r="X339" s="135"/>
      <c r="Y339" s="135"/>
      <c r="Z339" s="135"/>
      <c r="AA339" s="135"/>
      <c r="AB339" s="135"/>
      <c r="AC339" s="135"/>
      <c r="AD339" s="135"/>
      <c r="AE339" s="135"/>
      <c r="AF339" s="135"/>
      <c r="AG339" s="135"/>
      <c r="AH339" s="135"/>
      <c r="AI339" s="135"/>
      <c r="AJ339" s="135"/>
      <c r="AK339" s="135"/>
      <c r="AL339" s="135"/>
    </row>
    <row r="340" spans="1:38" x14ac:dyDescent="0.25">
      <c r="A340" s="135"/>
      <c r="G340" s="135"/>
      <c r="H340" s="135"/>
      <c r="I340" s="135"/>
      <c r="J340" s="135"/>
      <c r="K340" s="135"/>
      <c r="L340" s="135"/>
      <c r="M340" s="135"/>
      <c r="N340" s="135"/>
      <c r="O340" s="135"/>
      <c r="P340" s="135"/>
      <c r="Q340" s="135"/>
      <c r="R340" s="135"/>
      <c r="S340" s="135"/>
      <c r="T340" s="135"/>
      <c r="U340" s="135"/>
      <c r="V340" s="135"/>
      <c r="W340" s="135"/>
      <c r="X340" s="135"/>
      <c r="Y340" s="135"/>
      <c r="Z340" s="135"/>
      <c r="AA340" s="135"/>
      <c r="AB340" s="135"/>
      <c r="AC340" s="135"/>
      <c r="AD340" s="135"/>
      <c r="AE340" s="135"/>
      <c r="AF340" s="135"/>
      <c r="AG340" s="135"/>
      <c r="AH340" s="135"/>
      <c r="AI340" s="135"/>
      <c r="AJ340" s="135"/>
      <c r="AK340" s="135"/>
      <c r="AL340" s="135"/>
    </row>
    <row r="341" spans="1:38" x14ac:dyDescent="0.25">
      <c r="A341" s="135"/>
      <c r="G341" s="135"/>
      <c r="H341" s="135"/>
      <c r="I341" s="135"/>
      <c r="J341" s="135"/>
      <c r="K341" s="135"/>
      <c r="L341" s="135"/>
      <c r="M341" s="135"/>
      <c r="N341" s="135"/>
      <c r="O341" s="135"/>
      <c r="P341" s="135"/>
      <c r="Q341" s="135"/>
      <c r="R341" s="135"/>
      <c r="S341" s="135"/>
      <c r="T341" s="135"/>
      <c r="U341" s="135"/>
      <c r="V341" s="135"/>
      <c r="W341" s="135"/>
      <c r="X341" s="135"/>
      <c r="Y341" s="135"/>
      <c r="Z341" s="135"/>
      <c r="AA341" s="135"/>
      <c r="AB341" s="135"/>
      <c r="AC341" s="135"/>
      <c r="AD341" s="135"/>
      <c r="AE341" s="135"/>
      <c r="AF341" s="135"/>
      <c r="AG341" s="135"/>
      <c r="AH341" s="135"/>
      <c r="AI341" s="135"/>
      <c r="AJ341" s="135"/>
      <c r="AK341" s="135"/>
      <c r="AL341" s="135"/>
    </row>
    <row r="342" spans="1:38" x14ac:dyDescent="0.25">
      <c r="A342" s="135"/>
      <c r="G342" s="135"/>
      <c r="H342" s="135"/>
      <c r="I342" s="135"/>
      <c r="J342" s="135"/>
      <c r="K342" s="135"/>
      <c r="L342" s="135"/>
      <c r="M342" s="135"/>
      <c r="N342" s="135"/>
      <c r="O342" s="135"/>
      <c r="P342" s="135"/>
      <c r="Q342" s="135"/>
      <c r="R342" s="135"/>
      <c r="S342" s="135"/>
      <c r="T342" s="135"/>
      <c r="U342" s="135"/>
      <c r="V342" s="135"/>
      <c r="W342" s="135"/>
      <c r="X342" s="135"/>
      <c r="Y342" s="135"/>
      <c r="Z342" s="135"/>
      <c r="AA342" s="135"/>
      <c r="AB342" s="135"/>
      <c r="AC342" s="135"/>
      <c r="AD342" s="135"/>
      <c r="AE342" s="135"/>
      <c r="AF342" s="135"/>
      <c r="AG342" s="135"/>
      <c r="AH342" s="135"/>
      <c r="AI342" s="135"/>
      <c r="AJ342" s="135"/>
      <c r="AK342" s="135"/>
      <c r="AL342" s="135"/>
    </row>
    <row r="343" spans="1:38" ht="15.75" thickBot="1" x14ac:dyDescent="0.3">
      <c r="A343" s="139"/>
      <c r="B343" s="139"/>
      <c r="C343" s="139"/>
      <c r="D343" s="139"/>
      <c r="E343" s="139"/>
      <c r="F343" s="139"/>
      <c r="G343" s="139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/>
      <c r="AF343" s="139"/>
      <c r="AG343" s="139"/>
      <c r="AH343" s="139"/>
      <c r="AI343" s="139"/>
      <c r="AJ343" s="139"/>
      <c r="AK343" s="139"/>
      <c r="AL343" s="139"/>
    </row>
    <row r="344" spans="1:38" x14ac:dyDescent="0.25">
      <c r="A344" s="159" t="str">
        <f>+A324</f>
        <v>Option 5:  750 MW in 2027 and 750 MW in 2028</v>
      </c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  <c r="AA344" s="160"/>
      <c r="AB344" s="160"/>
      <c r="AC344" s="160"/>
      <c r="AD344" s="160"/>
      <c r="AE344" s="160"/>
      <c r="AF344" s="160"/>
      <c r="AG344" s="160"/>
      <c r="AH344" s="160"/>
      <c r="AI344" s="160"/>
      <c r="AJ344" s="160"/>
      <c r="AK344" s="160"/>
      <c r="AL344" s="160"/>
    </row>
    <row r="345" spans="1:38" x14ac:dyDescent="0.25">
      <c r="A345" s="134" t="s">
        <v>15</v>
      </c>
      <c r="B345" s="134" t="str">
        <f>+Overview!D8</f>
        <v>2. Status quo / current policy</v>
      </c>
      <c r="G345" s="135"/>
      <c r="H345" s="135"/>
      <c r="I345" s="135"/>
      <c r="J345" s="135"/>
      <c r="K345" s="135"/>
      <c r="L345" s="135"/>
      <c r="M345" s="135"/>
      <c r="N345" s="135"/>
      <c r="O345" s="135"/>
      <c r="P345" s="135"/>
      <c r="Q345" s="135"/>
      <c r="R345" s="135"/>
      <c r="S345" s="135"/>
      <c r="T345" s="135"/>
      <c r="U345" s="135"/>
      <c r="V345" s="135"/>
      <c r="W345" s="135"/>
      <c r="X345" s="135"/>
      <c r="Y345" s="135"/>
      <c r="Z345" s="135"/>
      <c r="AA345" s="135"/>
      <c r="AB345" s="135"/>
      <c r="AC345" s="135"/>
      <c r="AD345" s="135"/>
      <c r="AE345" s="135"/>
      <c r="AF345" s="135"/>
      <c r="AG345" s="135"/>
      <c r="AH345" s="135"/>
      <c r="AI345" s="135"/>
      <c r="AJ345" s="135"/>
      <c r="AK345" s="135"/>
      <c r="AL345" s="135"/>
    </row>
    <row r="346" spans="1:38" x14ac:dyDescent="0.25">
      <c r="A346" s="136" t="s">
        <v>145</v>
      </c>
      <c r="B346" s="137" t="s">
        <v>183</v>
      </c>
      <c r="C346" s="137" t="s">
        <v>142</v>
      </c>
      <c r="D346" s="138" t="s">
        <v>184</v>
      </c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T346" s="135"/>
      <c r="U346" s="135"/>
      <c r="V346" s="135"/>
      <c r="W346" s="135"/>
      <c r="X346" s="135"/>
      <c r="Y346" s="135"/>
      <c r="Z346" s="135"/>
      <c r="AA346" s="135"/>
      <c r="AB346" s="135"/>
      <c r="AC346" s="135"/>
      <c r="AD346" s="135"/>
      <c r="AE346" s="135"/>
      <c r="AF346" s="135"/>
      <c r="AG346" s="135"/>
      <c r="AH346" s="135"/>
      <c r="AI346" s="135"/>
      <c r="AJ346" s="135"/>
      <c r="AK346" s="135"/>
      <c r="AL346" s="135"/>
    </row>
    <row r="347" spans="1:38" x14ac:dyDescent="0.25">
      <c r="A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T347" s="135"/>
      <c r="U347" s="135"/>
      <c r="V347" s="135"/>
      <c r="W347" s="135"/>
      <c r="X347" s="135"/>
      <c r="Y347" s="135"/>
      <c r="Z347" s="135"/>
      <c r="AA347" s="135"/>
      <c r="AB347" s="135"/>
      <c r="AC347" s="135"/>
      <c r="AD347" s="135"/>
      <c r="AE347" s="135"/>
      <c r="AF347" s="135"/>
      <c r="AG347" s="135"/>
      <c r="AH347" s="135"/>
      <c r="AI347" s="135"/>
      <c r="AJ347" s="135"/>
      <c r="AK347" s="135"/>
      <c r="AL347" s="135"/>
    </row>
    <row r="348" spans="1:38" x14ac:dyDescent="0.25">
      <c r="A348" s="135"/>
      <c r="G348" s="135" t="s">
        <v>128</v>
      </c>
      <c r="H348" s="135"/>
      <c r="I348" s="142" t="s">
        <v>23</v>
      </c>
      <c r="J348" s="142" t="str">
        <f>LEFT(I348,4)+1&amp;RIGHT(I348,3)-1</f>
        <v>2021-22</v>
      </c>
      <c r="K348" s="142" t="str">
        <f t="shared" ref="K348" si="190">LEFT(J348,4)+1&amp;RIGHT(J348,3)-1</f>
        <v>2022-23</v>
      </c>
      <c r="L348" s="142" t="str">
        <f t="shared" ref="L348" si="191">LEFT(K348,4)+1&amp;RIGHT(K348,3)-1</f>
        <v>2023-24</v>
      </c>
      <c r="M348" s="142" t="str">
        <f t="shared" ref="M348" si="192">LEFT(L348,4)+1&amp;RIGHT(L348,3)-1</f>
        <v>2024-25</v>
      </c>
      <c r="N348" s="142" t="str">
        <f t="shared" ref="N348" si="193">LEFT(M348,4)+1&amp;RIGHT(M348,3)-1</f>
        <v>2025-26</v>
      </c>
      <c r="O348" s="142" t="str">
        <f t="shared" ref="O348" si="194">LEFT(N348,4)+1&amp;RIGHT(N348,3)-1</f>
        <v>2026-27</v>
      </c>
      <c r="P348" s="142" t="str">
        <f t="shared" ref="P348" si="195">LEFT(O348,4)+1&amp;RIGHT(O348,3)-1</f>
        <v>2027-28</v>
      </c>
      <c r="Q348" s="142" t="str">
        <f t="shared" ref="Q348" si="196">LEFT(P348,4)+1&amp;RIGHT(P348,3)-1</f>
        <v>2028-29</v>
      </c>
      <c r="R348" s="142" t="str">
        <f t="shared" ref="R348" si="197">LEFT(Q348,4)+1&amp;RIGHT(Q348,3)-1</f>
        <v>2029-30</v>
      </c>
      <c r="S348" s="142" t="str">
        <f t="shared" ref="S348" si="198">LEFT(R348,4)+1&amp;RIGHT(R348,3)-1</f>
        <v>2030-31</v>
      </c>
      <c r="T348" s="142" t="str">
        <f t="shared" ref="T348" si="199">LEFT(S348,4)+1&amp;RIGHT(S348,3)-1</f>
        <v>2031-32</v>
      </c>
      <c r="U348" s="142" t="str">
        <f t="shared" ref="U348" si="200">LEFT(T348,4)+1&amp;RIGHT(T348,3)-1</f>
        <v>2032-33</v>
      </c>
      <c r="V348" s="142" t="str">
        <f t="shared" ref="V348" si="201">LEFT(U348,4)+1&amp;RIGHT(U348,3)-1</f>
        <v>2033-34</v>
      </c>
      <c r="W348" s="142" t="str">
        <f t="shared" ref="W348" si="202">LEFT(V348,4)+1&amp;RIGHT(V348,3)-1</f>
        <v>2034-35</v>
      </c>
      <c r="X348" s="142" t="str">
        <f t="shared" ref="X348" si="203">LEFT(W348,4)+1&amp;RIGHT(W348,3)-1</f>
        <v>2035-36</v>
      </c>
      <c r="Y348" s="142" t="str">
        <f t="shared" ref="Y348" si="204">LEFT(X348,4)+1&amp;RIGHT(X348,3)-1</f>
        <v>2036-37</v>
      </c>
      <c r="Z348" s="142" t="str">
        <f t="shared" ref="Z348" si="205">LEFT(Y348,4)+1&amp;RIGHT(Y348,3)-1</f>
        <v>2037-38</v>
      </c>
      <c r="AA348" s="142" t="str">
        <f t="shared" ref="AA348" si="206">LEFT(Z348,4)+1&amp;RIGHT(Z348,3)-1</f>
        <v>2038-39</v>
      </c>
      <c r="AB348" s="142" t="str">
        <f t="shared" ref="AB348" si="207">LEFT(AA348,4)+1&amp;RIGHT(AA348,3)-1</f>
        <v>2039-40</v>
      </c>
      <c r="AC348" s="142" t="str">
        <f t="shared" ref="AC348" si="208">LEFT(AB348,4)+1&amp;RIGHT(AB348,3)-1</f>
        <v>2040-41</v>
      </c>
      <c r="AD348" s="142" t="str">
        <f t="shared" ref="AD348" si="209">LEFT(AC348,4)+1&amp;RIGHT(AC348,3)-1</f>
        <v>2041-42</v>
      </c>
      <c r="AE348" s="142" t="str">
        <f t="shared" ref="AE348" si="210">LEFT(AD348,4)+1&amp;RIGHT(AD348,3)-1</f>
        <v>2042-43</v>
      </c>
      <c r="AF348" s="142" t="str">
        <f t="shared" ref="AF348" si="211">LEFT(AE348,4)+1&amp;RIGHT(AE348,3)-1</f>
        <v>2043-44</v>
      </c>
      <c r="AG348" s="142" t="str">
        <f t="shared" ref="AG348" si="212">LEFT(AF348,4)+1&amp;RIGHT(AF348,3)-1</f>
        <v>2044-45</v>
      </c>
      <c r="AH348" s="142" t="str">
        <f t="shared" ref="AH348" si="213">LEFT(AG348,4)+1&amp;RIGHT(AG348,3)-1</f>
        <v>2045-46</v>
      </c>
      <c r="AI348" s="142" t="str">
        <f t="shared" ref="AI348" si="214">LEFT(AH348,4)+1&amp;RIGHT(AH348,3)-1</f>
        <v>2046-47</v>
      </c>
      <c r="AJ348" s="142" t="str">
        <f t="shared" ref="AJ348" si="215">LEFT(AI348,4)+1&amp;RIGHT(AI348,3)-1</f>
        <v>2047-48</v>
      </c>
      <c r="AK348" s="142" t="str">
        <f t="shared" ref="AK348" si="216">LEFT(AJ348,4)+1&amp;RIGHT(AJ348,3)-1</f>
        <v>2048-49</v>
      </c>
      <c r="AL348" s="142" t="str">
        <f t="shared" ref="AL348" si="217">LEFT(AK348,4)+1&amp;RIGHT(AK348,3)-1</f>
        <v>2049-50</v>
      </c>
    </row>
    <row r="349" spans="1:38" x14ac:dyDescent="0.25">
      <c r="A349" s="135"/>
      <c r="G349" s="8"/>
      <c r="H349" s="9" t="s">
        <v>16</v>
      </c>
      <c r="I349" s="141">
        <v>2.2639387879289452</v>
      </c>
      <c r="J349" s="141">
        <v>2.1409228481751832</v>
      </c>
      <c r="K349" s="141">
        <v>0.50038558486647844</v>
      </c>
      <c r="L349" s="141">
        <v>-5.33111983910851</v>
      </c>
      <c r="M349" s="141">
        <v>-11.731176582788464</v>
      </c>
      <c r="N349" s="141">
        <v>-13.345453558430847</v>
      </c>
      <c r="O349" s="141">
        <v>-12.219363263998673</v>
      </c>
      <c r="P349" s="141">
        <v>-21.138289530039856</v>
      </c>
      <c r="Q349" s="141">
        <v>-20.602009136992024</v>
      </c>
      <c r="R349" s="141">
        <v>30.805007595681218</v>
      </c>
      <c r="S349" s="141">
        <v>31.071994271872541</v>
      </c>
      <c r="T349" s="141">
        <v>68.744889338617895</v>
      </c>
      <c r="U349" s="141">
        <v>73.978690553776005</v>
      </c>
      <c r="V349" s="141">
        <v>65.011152327450191</v>
      </c>
      <c r="W349" s="141">
        <v>47.217573507740781</v>
      </c>
      <c r="X349" s="141">
        <v>58.073011819777548</v>
      </c>
      <c r="Y349" s="141">
        <v>1.4386036364621759</v>
      </c>
      <c r="Z349" s="141">
        <v>-42.124658441641714</v>
      </c>
      <c r="AA349" s="141">
        <v>-14.850407228520908</v>
      </c>
      <c r="AB349" s="141">
        <v>-88.144360812126706</v>
      </c>
      <c r="AC349" s="141">
        <v>-101.22438059631168</v>
      </c>
      <c r="AD349" s="141">
        <v>-89.088285360036025</v>
      </c>
      <c r="AE349" s="141">
        <v>-89.633549924296858</v>
      </c>
      <c r="AF349" s="141">
        <v>-93.424221069720716</v>
      </c>
      <c r="AG349" s="141">
        <v>-97.115793962521366</v>
      </c>
      <c r="AH349" s="141">
        <v>-90.135531736416851</v>
      </c>
      <c r="AI349" s="141">
        <v>-75.734022646325229</v>
      </c>
      <c r="AJ349" s="141">
        <v>-79.506384813816339</v>
      </c>
      <c r="AK349" s="141">
        <v>-66.381268629647138</v>
      </c>
      <c r="AL349" s="141">
        <v>-59.24141443984945</v>
      </c>
    </row>
    <row r="350" spans="1:38" x14ac:dyDescent="0.25">
      <c r="A350" s="135"/>
      <c r="G350" s="11"/>
      <c r="H350" s="9" t="s">
        <v>125</v>
      </c>
      <c r="I350" s="10">
        <v>1.4855756881854099</v>
      </c>
      <c r="J350" s="10">
        <v>1.402914994453436</v>
      </c>
      <c r="K350" s="10">
        <v>1.3160561608068857</v>
      </c>
      <c r="L350" s="10">
        <v>-0.53933652779134178</v>
      </c>
      <c r="M350" s="10">
        <v>-1.8391393779333356</v>
      </c>
      <c r="N350" s="10">
        <v>-6.7410059032818097</v>
      </c>
      <c r="O350" s="10">
        <v>-3.3140508636821835</v>
      </c>
      <c r="P350" s="10">
        <v>-2.282951454533162</v>
      </c>
      <c r="Q350" s="10">
        <v>3.7730788168188099</v>
      </c>
      <c r="R350" s="10">
        <v>5.5518827747390844</v>
      </c>
      <c r="S350" s="10">
        <v>3.3772482869793237</v>
      </c>
      <c r="T350" s="10">
        <v>7.6501711437001632</v>
      </c>
      <c r="U350" s="10">
        <v>10.045114300507237</v>
      </c>
      <c r="V350" s="10">
        <v>7.5187617335756727</v>
      </c>
      <c r="W350" s="10">
        <v>3.5582968624911473</v>
      </c>
      <c r="X350" s="10">
        <v>6.6065316617734879</v>
      </c>
      <c r="Y350" s="10">
        <v>-7.163715320410347</v>
      </c>
      <c r="Z350" s="10">
        <v>-11.1130442118357</v>
      </c>
      <c r="AA350" s="10">
        <v>-2.7992788263334205</v>
      </c>
      <c r="AB350" s="10">
        <v>-32.441650533060624</v>
      </c>
      <c r="AC350" s="10">
        <v>-35.970688161609928</v>
      </c>
      <c r="AD350" s="10">
        <v>-32.005132647532491</v>
      </c>
      <c r="AE350" s="10">
        <v>-32.354999251433526</v>
      </c>
      <c r="AF350" s="10">
        <v>-33.43730386957003</v>
      </c>
      <c r="AG350" s="10">
        <v>-33.853503445423485</v>
      </c>
      <c r="AH350" s="10">
        <v>-31.625813280046373</v>
      </c>
      <c r="AI350" s="10">
        <v>-26.806753141097658</v>
      </c>
      <c r="AJ350" s="10">
        <v>-27.472143618781274</v>
      </c>
      <c r="AK350" s="10">
        <v>-22.574390403141081</v>
      </c>
      <c r="AL350" s="10">
        <v>-20.358972908519661</v>
      </c>
    </row>
    <row r="351" spans="1:38" x14ac:dyDescent="0.25">
      <c r="A351" s="135"/>
      <c r="G351" s="12"/>
      <c r="H351" s="9" t="s">
        <v>17</v>
      </c>
      <c r="I351" s="10">
        <v>0.74096630465783164</v>
      </c>
      <c r="J351" s="10">
        <v>1.7078618326136166</v>
      </c>
      <c r="K351" s="10">
        <v>6.0229101288241509</v>
      </c>
      <c r="L351" s="10">
        <v>7.2053036691422676</v>
      </c>
      <c r="M351" s="10">
        <v>9.4633993357560939</v>
      </c>
      <c r="N351" s="10">
        <v>-9.0290061339228487</v>
      </c>
      <c r="O351" s="10">
        <v>-6.7836468403947947</v>
      </c>
      <c r="P351" s="10">
        <v>31.419036141467132</v>
      </c>
      <c r="Q351" s="10">
        <v>68.584797737760709</v>
      </c>
      <c r="R351" s="10">
        <v>80.691453692558298</v>
      </c>
      <c r="S351" s="10">
        <v>33.798469611202108</v>
      </c>
      <c r="T351" s="10">
        <v>63.809442145834964</v>
      </c>
      <c r="U351" s="10">
        <v>37.353705350971723</v>
      </c>
      <c r="V351" s="10">
        <v>66.544229274155214</v>
      </c>
      <c r="W351" s="10">
        <v>12.499400281885073</v>
      </c>
      <c r="X351" s="10">
        <v>127.08363760195653</v>
      </c>
      <c r="Y351" s="10">
        <v>172.79745296088572</v>
      </c>
      <c r="Z351" s="10">
        <v>191.74768664936005</v>
      </c>
      <c r="AA351" s="10">
        <v>179.96711219844747</v>
      </c>
      <c r="AB351" s="10">
        <v>261.66872143927503</v>
      </c>
      <c r="AC351" s="10">
        <v>285.94720126040488</v>
      </c>
      <c r="AD351" s="10">
        <v>293.04849408545556</v>
      </c>
      <c r="AE351" s="10">
        <v>306.17196539144686</v>
      </c>
      <c r="AF351" s="10">
        <v>303.72604377138032</v>
      </c>
      <c r="AG351" s="10">
        <v>289.36538574179235</v>
      </c>
      <c r="AH351" s="10">
        <v>258.74767422527043</v>
      </c>
      <c r="AI351" s="10">
        <v>240.5988703728051</v>
      </c>
      <c r="AJ351" s="10">
        <v>208.35476429733421</v>
      </c>
      <c r="AK351" s="10">
        <v>191.2279108035932</v>
      </c>
      <c r="AL351" s="10">
        <v>203.48778031152756</v>
      </c>
    </row>
    <row r="352" spans="1:38" x14ac:dyDescent="0.25">
      <c r="A352" s="135"/>
      <c r="G352" s="13"/>
      <c r="H352" s="9" t="s">
        <v>126</v>
      </c>
      <c r="I352" s="10">
        <v>-0.27612221819344995</v>
      </c>
      <c r="J352" s="10">
        <v>8.6767834876695815E-2</v>
      </c>
      <c r="K352" s="10">
        <v>-6.3564443307654983E-2</v>
      </c>
      <c r="L352" s="10">
        <v>0.6549995004709217</v>
      </c>
      <c r="M352" s="10">
        <v>0.92674028844101031</v>
      </c>
      <c r="N352" s="10">
        <v>2.5504461456080207</v>
      </c>
      <c r="O352" s="10">
        <v>3.0295837523659657</v>
      </c>
      <c r="P352" s="10">
        <v>7.822171521902419</v>
      </c>
      <c r="Q352" s="10">
        <v>7.8710855028732567</v>
      </c>
      <c r="R352" s="10">
        <v>9.1942346122375511</v>
      </c>
      <c r="S352" s="10">
        <v>5.511650718939336</v>
      </c>
      <c r="T352" s="10">
        <v>7.1015094348877028</v>
      </c>
      <c r="U352" s="10">
        <v>4.7947002833567467</v>
      </c>
      <c r="V352" s="10">
        <v>5.0270156312708423</v>
      </c>
      <c r="W352" s="10">
        <v>2.3258671710123053</v>
      </c>
      <c r="X352" s="10">
        <v>3.1199042477643388</v>
      </c>
      <c r="Y352" s="10">
        <v>7.0671408889894565</v>
      </c>
      <c r="Z352" s="10">
        <v>12.870831920261935</v>
      </c>
      <c r="AA352" s="10">
        <v>12.185934330517455</v>
      </c>
      <c r="AB352" s="10">
        <v>18.789386099257229</v>
      </c>
      <c r="AC352" s="10">
        <v>19.145823434838576</v>
      </c>
      <c r="AD352" s="10">
        <v>16.896281265980463</v>
      </c>
      <c r="AE352" s="10">
        <v>17.269653423806062</v>
      </c>
      <c r="AF352" s="10">
        <v>16.212660547793746</v>
      </c>
      <c r="AG352" s="10">
        <v>17.090060595185889</v>
      </c>
      <c r="AH352" s="10">
        <v>16.250503162630025</v>
      </c>
      <c r="AI352" s="10">
        <v>14.450066774250899</v>
      </c>
      <c r="AJ352" s="10">
        <v>14.553443076230508</v>
      </c>
      <c r="AK352" s="10">
        <v>12.112204776288593</v>
      </c>
      <c r="AL352" s="10">
        <v>10.255026193501209</v>
      </c>
    </row>
    <row r="353" spans="1:38" x14ac:dyDescent="0.25">
      <c r="A353" s="135"/>
      <c r="G353" s="14"/>
      <c r="H353" s="9" t="s">
        <v>18</v>
      </c>
      <c r="I353" s="10">
        <v>1.1945595847889555E-3</v>
      </c>
      <c r="J353" s="10">
        <v>1.2602335049713091E-3</v>
      </c>
      <c r="K353" s="10">
        <v>-1.2270896703041205</v>
      </c>
      <c r="L353" s="10">
        <v>-1.1616158835392187</v>
      </c>
      <c r="M353" s="10">
        <v>-1.0937029516645478</v>
      </c>
      <c r="N353" s="10">
        <v>-1.0326421116609596</v>
      </c>
      <c r="O353" s="10">
        <v>-0.9748523771142692</v>
      </c>
      <c r="P353" s="10">
        <v>-0.92286144411623816</v>
      </c>
      <c r="Q353" s="10">
        <v>-0.8686906238042571</v>
      </c>
      <c r="R353" s="10">
        <v>5.2049931581209528</v>
      </c>
      <c r="S353" s="10">
        <v>4.915049182772055</v>
      </c>
      <c r="T353" s="10">
        <v>18.020457052465275</v>
      </c>
      <c r="U353" s="10">
        <v>21.059229467537207</v>
      </c>
      <c r="V353" s="10">
        <v>20.206755659895336</v>
      </c>
      <c r="W353" s="10">
        <v>19.518314390108998</v>
      </c>
      <c r="X353" s="10">
        <v>25.57256108994153</v>
      </c>
      <c r="Y353" s="10">
        <v>21.395178312913401</v>
      </c>
      <c r="Z353" s="10">
        <v>15.757838652279389</v>
      </c>
      <c r="AA353" s="10">
        <v>17.271795456016349</v>
      </c>
      <c r="AB353" s="10">
        <v>2.9237244338656865</v>
      </c>
      <c r="AC353" s="10">
        <v>-2.6548150212764483</v>
      </c>
      <c r="AD353" s="10">
        <v>0.62818569860698403</v>
      </c>
      <c r="AE353" s="10">
        <v>-3.6904255555851364</v>
      </c>
      <c r="AF353" s="10">
        <v>-7.0768374157421761</v>
      </c>
      <c r="AG353" s="10">
        <v>-7.5399064035105425</v>
      </c>
      <c r="AH353" s="10">
        <v>-7.3260372860085283</v>
      </c>
      <c r="AI353" s="10">
        <v>-3.9965406419015608</v>
      </c>
      <c r="AJ353" s="10">
        <v>-4.2318590885092533</v>
      </c>
      <c r="AK353" s="10">
        <v>-0.15656335419495804</v>
      </c>
      <c r="AL353" s="10">
        <v>0.90530520329286901</v>
      </c>
    </row>
    <row r="354" spans="1:38" x14ac:dyDescent="0.25">
      <c r="A354" s="135"/>
      <c r="G354" s="15"/>
      <c r="H354" s="9" t="s">
        <v>19</v>
      </c>
      <c r="I354" s="10">
        <v>5.2143235931999977E-3</v>
      </c>
      <c r="J354" s="10">
        <v>5.2198469473399983E-3</v>
      </c>
      <c r="K354" s="10">
        <v>7.3506170253423306</v>
      </c>
      <c r="L354" s="10">
        <v>3.0161068030145284</v>
      </c>
      <c r="M354" s="10">
        <v>8.1917332927959663E-2</v>
      </c>
      <c r="N354" s="10">
        <v>-4.3574793168898367</v>
      </c>
      <c r="O354" s="10">
        <v>0.82909726043871146</v>
      </c>
      <c r="P354" s="10">
        <v>-4.9051350596800002E-3</v>
      </c>
      <c r="Q354" s="10">
        <v>4.9338901972260006E-2</v>
      </c>
      <c r="R354" s="10">
        <v>2.2535431451719996E-2</v>
      </c>
      <c r="S354" s="10">
        <v>1.2021802549101399</v>
      </c>
      <c r="T354" s="10">
        <v>-0.61579095851699606</v>
      </c>
      <c r="U354" s="10">
        <v>3.7031516792399993E-3</v>
      </c>
      <c r="V354" s="10">
        <v>3.2819353193462142</v>
      </c>
      <c r="W354" s="10">
        <v>2.8589417655108411</v>
      </c>
      <c r="X354" s="10">
        <v>-1.0800999761405494</v>
      </c>
      <c r="Y354" s="10">
        <v>5.2818519623299993E-3</v>
      </c>
      <c r="Z354" s="10">
        <v>7.5916250901277298</v>
      </c>
      <c r="AA354" s="10">
        <v>4.8446245529251204</v>
      </c>
      <c r="AB354" s="10">
        <v>-0.3497976259482023</v>
      </c>
      <c r="AC354" s="10">
        <v>-0.49655341305251</v>
      </c>
      <c r="AD354" s="10">
        <v>-0.48294034101669681</v>
      </c>
      <c r="AE354" s="10">
        <v>0.11048537230681887</v>
      </c>
      <c r="AF354" s="10">
        <v>1.6777323680859269E-2</v>
      </c>
      <c r="AG354" s="10">
        <v>1.1290326045288346E-2</v>
      </c>
      <c r="AH354" s="10">
        <v>-7.4949014603539421E-2</v>
      </c>
      <c r="AI354" s="10">
        <v>-2.0352458841409571E-2</v>
      </c>
      <c r="AJ354" s="10">
        <v>0.32188519743730737</v>
      </c>
      <c r="AK354" s="10">
        <v>5.5594520683950321E-2</v>
      </c>
      <c r="AL354" s="10">
        <v>0.90800810352110872</v>
      </c>
    </row>
    <row r="355" spans="1:38" x14ac:dyDescent="0.25">
      <c r="A355" s="135"/>
      <c r="G355" s="16"/>
      <c r="H355" s="9" t="s">
        <v>20</v>
      </c>
      <c r="I355" s="10">
        <v>5.7220578425949569</v>
      </c>
      <c r="J355" s="10">
        <v>2.6409185791643244E-5</v>
      </c>
      <c r="K355" s="10">
        <v>9.3015655998100475E-6</v>
      </c>
      <c r="L355" s="10">
        <v>2.1274627926131346E-6</v>
      </c>
      <c r="M355" s="10">
        <v>-0.80900269898230093</v>
      </c>
      <c r="N355" s="10">
        <v>2.878186358060157</v>
      </c>
      <c r="O355" s="10">
        <v>-1.4263716006261404</v>
      </c>
      <c r="P355" s="10">
        <v>-1.368240077832457</v>
      </c>
      <c r="Q355" s="10">
        <v>-1.3131627069220122</v>
      </c>
      <c r="R355" s="10">
        <v>0.27295907198393327</v>
      </c>
      <c r="S355" s="10">
        <v>1.3698156737629018E-6</v>
      </c>
      <c r="T355" s="10">
        <v>-3.4198669799755055E-2</v>
      </c>
      <c r="U355" s="10">
        <v>-1.4114037967598403</v>
      </c>
      <c r="V355" s="10">
        <v>2.3452254505241675E-6</v>
      </c>
      <c r="W355" s="10">
        <v>1.1513930640046762E-6</v>
      </c>
      <c r="X355" s="10">
        <v>-0.79365722775213587</v>
      </c>
      <c r="Y355" s="10">
        <v>-0.82222276765382074</v>
      </c>
      <c r="Z355" s="10">
        <v>2.0824627771196428E-7</v>
      </c>
      <c r="AA355" s="10">
        <v>1.8703068754696253E-7</v>
      </c>
      <c r="AB355" s="10">
        <v>1.7032931426633645E-7</v>
      </c>
      <c r="AC355" s="10">
        <v>9.2876806087512646E-7</v>
      </c>
      <c r="AD355" s="10">
        <v>7.465412440850407E-7</v>
      </c>
      <c r="AE355" s="10">
        <v>1.3396699098398726E-7</v>
      </c>
      <c r="AF355" s="10">
        <v>4.9424874183955085E-7</v>
      </c>
      <c r="AG355" s="10">
        <v>4.8225447172162675E-5</v>
      </c>
      <c r="AH355" s="10">
        <v>3.2770884902179947E-7</v>
      </c>
      <c r="AI355" s="10">
        <v>2.6878980426915747E-7</v>
      </c>
      <c r="AJ355" s="10">
        <v>1.1288811945876576E-7</v>
      </c>
      <c r="AK355" s="10">
        <v>4.0119119038281329E-7</v>
      </c>
      <c r="AL355" s="10">
        <v>3.0706900604753555E-7</v>
      </c>
    </row>
    <row r="356" spans="1:38" x14ac:dyDescent="0.25">
      <c r="A356" s="135"/>
      <c r="G356" s="17"/>
      <c r="H356" s="9" t="s">
        <v>21</v>
      </c>
      <c r="I356" s="10">
        <v>2.8804798062550041E-2</v>
      </c>
      <c r="J356" s="10">
        <v>2.955266078671992E-2</v>
      </c>
      <c r="K356" s="10">
        <v>4.6518918791720099E-2</v>
      </c>
      <c r="L356" s="10">
        <v>-1.2057427045000013E-2</v>
      </c>
      <c r="M356" s="10">
        <v>-1.2205881223500026E-2</v>
      </c>
      <c r="N356" s="10">
        <v>-8.0834941949999989E-2</v>
      </c>
      <c r="O356" s="10">
        <v>-0.14606573260499989</v>
      </c>
      <c r="P356" s="10">
        <v>-0.55169630113000001</v>
      </c>
      <c r="Q356" s="10">
        <v>-0.63812351130599998</v>
      </c>
      <c r="R356" s="10">
        <v>-0.40028546459400005</v>
      </c>
      <c r="S356" s="10">
        <v>-0.56264656087999998</v>
      </c>
      <c r="T356" s="10">
        <v>-0.27848643990700001</v>
      </c>
      <c r="U356" s="10">
        <v>-0.32924487461499996</v>
      </c>
      <c r="V356" s="10">
        <v>-0.38685552928599998</v>
      </c>
      <c r="W356" s="10">
        <v>-0.45369835869999997</v>
      </c>
      <c r="X356" s="10">
        <v>-0.22846074249999998</v>
      </c>
      <c r="Y356" s="10">
        <v>-0.33699178300000004</v>
      </c>
      <c r="Z356" s="10">
        <v>-0.13280092890000006</v>
      </c>
      <c r="AA356" s="10">
        <v>-0.11922751659999997</v>
      </c>
      <c r="AB356" s="10">
        <v>-0.25320054019999993</v>
      </c>
      <c r="AC356" s="10">
        <v>-0.28165903339999998</v>
      </c>
      <c r="AD356" s="10">
        <v>-0.16047340430000001</v>
      </c>
      <c r="AE356" s="10">
        <v>-0.1771630374</v>
      </c>
      <c r="AF356" s="10">
        <v>-0.20187405300000003</v>
      </c>
      <c r="AG356" s="10">
        <v>-0.1827473222999999</v>
      </c>
      <c r="AH356" s="10">
        <v>-5.4641351500000018E-2</v>
      </c>
      <c r="AI356" s="10">
        <v>-1.5429000599999937E-2</v>
      </c>
      <c r="AJ356" s="10">
        <v>-0.11511348919999997</v>
      </c>
      <c r="AK356" s="10">
        <v>-0.21536126899999991</v>
      </c>
      <c r="AL356" s="10">
        <v>-2.3876796409999984E-2</v>
      </c>
    </row>
    <row r="357" spans="1:38" x14ac:dyDescent="0.25">
      <c r="A357" s="135"/>
      <c r="G357" s="135"/>
      <c r="H357" s="135" t="s">
        <v>22</v>
      </c>
      <c r="I357" s="18">
        <f t="shared" ref="I357:AL357" si="218">+SUM(I349:I356)</f>
        <v>9.9716300864142315</v>
      </c>
      <c r="J357" s="18">
        <f t="shared" si="218"/>
        <v>5.3745266605437552</v>
      </c>
      <c r="K357" s="18">
        <f t="shared" si="218"/>
        <v>13.94584300658539</v>
      </c>
      <c r="L357" s="18">
        <f t="shared" si="218"/>
        <v>3.8322824226064398</v>
      </c>
      <c r="M357" s="18">
        <f t="shared" si="218"/>
        <v>-5.0131705354670846</v>
      </c>
      <c r="N357" s="18">
        <f t="shared" si="218"/>
        <v>-29.15778946246812</v>
      </c>
      <c r="O357" s="18">
        <f t="shared" si="218"/>
        <v>-21.005669665616384</v>
      </c>
      <c r="P357" s="18">
        <f t="shared" si="218"/>
        <v>12.972263720658157</v>
      </c>
      <c r="Q357" s="18">
        <f t="shared" si="218"/>
        <v>56.856314980400747</v>
      </c>
      <c r="R357" s="18">
        <f t="shared" si="218"/>
        <v>131.34278087217876</v>
      </c>
      <c r="S357" s="18">
        <f t="shared" si="218"/>
        <v>79.313947135611187</v>
      </c>
      <c r="T357" s="18">
        <f t="shared" si="218"/>
        <v>164.39799304728223</v>
      </c>
      <c r="U357" s="18">
        <f t="shared" si="218"/>
        <v>145.49449443645332</v>
      </c>
      <c r="V357" s="18">
        <f t="shared" si="218"/>
        <v>167.20299676163293</v>
      </c>
      <c r="W357" s="18">
        <f t="shared" si="218"/>
        <v>87.524696771442208</v>
      </c>
      <c r="X357" s="18">
        <f t="shared" si="218"/>
        <v>218.35342847482073</v>
      </c>
      <c r="Y357" s="18">
        <f t="shared" si="218"/>
        <v>194.38072778014893</v>
      </c>
      <c r="Z357" s="18">
        <f t="shared" si="218"/>
        <v>174.59747893789799</v>
      </c>
      <c r="AA357" s="18">
        <f t="shared" si="218"/>
        <v>196.50055315348274</v>
      </c>
      <c r="AB357" s="18">
        <f t="shared" si="218"/>
        <v>162.19282263139172</v>
      </c>
      <c r="AC357" s="18">
        <f t="shared" si="218"/>
        <v>164.46492939836097</v>
      </c>
      <c r="AD357" s="18">
        <f t="shared" si="218"/>
        <v>188.83613004369903</v>
      </c>
      <c r="AE357" s="18">
        <f t="shared" si="218"/>
        <v>197.6959665528112</v>
      </c>
      <c r="AF357" s="18">
        <f t="shared" si="218"/>
        <v>185.81524572907074</v>
      </c>
      <c r="AG357" s="18">
        <f t="shared" si="218"/>
        <v>167.7748337547153</v>
      </c>
      <c r="AH357" s="18">
        <f t="shared" si="218"/>
        <v>145.78120504703401</v>
      </c>
      <c r="AI357" s="18">
        <f t="shared" si="218"/>
        <v>148.47583952707993</v>
      </c>
      <c r="AJ357" s="18">
        <f t="shared" si="218"/>
        <v>111.90459167358328</v>
      </c>
      <c r="AK357" s="18">
        <f t="shared" si="218"/>
        <v>114.06812684577376</v>
      </c>
      <c r="AL357" s="18">
        <f t="shared" si="218"/>
        <v>135.93185597413262</v>
      </c>
    </row>
    <row r="358" spans="1:38" x14ac:dyDescent="0.25">
      <c r="A358" s="135"/>
      <c r="G358" s="135"/>
      <c r="H358" s="135"/>
      <c r="I358" s="135"/>
      <c r="J358" s="135"/>
      <c r="K358" s="135"/>
      <c r="L358" s="135"/>
      <c r="M358" s="135"/>
      <c r="N358" s="135"/>
      <c r="O358" s="135"/>
      <c r="P358" s="135"/>
      <c r="Q358" s="135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5"/>
      <c r="AB358" s="135"/>
      <c r="AC358" s="135"/>
      <c r="AD358" s="135"/>
      <c r="AE358" s="135"/>
      <c r="AF358" s="135"/>
      <c r="AG358" s="135"/>
      <c r="AH358" s="135"/>
      <c r="AI358" s="135"/>
      <c r="AJ358" s="135"/>
      <c r="AK358" s="135"/>
      <c r="AL358" s="135"/>
    </row>
    <row r="359" spans="1:38" x14ac:dyDescent="0.25">
      <c r="A359" s="135"/>
      <c r="G359" s="135"/>
      <c r="H359" s="135"/>
      <c r="I359" s="135"/>
      <c r="J359" s="135"/>
      <c r="K359" s="135"/>
      <c r="L359" s="135"/>
      <c r="M359" s="135"/>
      <c r="N359" s="135"/>
      <c r="O359" s="135"/>
      <c r="P359" s="135"/>
      <c r="Q359" s="135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5"/>
      <c r="AB359" s="135"/>
      <c r="AC359" s="135"/>
      <c r="AD359" s="135"/>
      <c r="AE359" s="135"/>
      <c r="AF359" s="135"/>
      <c r="AG359" s="135"/>
      <c r="AH359" s="135"/>
      <c r="AI359" s="135"/>
      <c r="AJ359" s="135"/>
      <c r="AK359" s="135"/>
      <c r="AL359" s="135"/>
    </row>
    <row r="360" spans="1:38" x14ac:dyDescent="0.25">
      <c r="A360" s="135"/>
      <c r="G360" s="135"/>
      <c r="H360" s="135"/>
      <c r="I360" s="135"/>
      <c r="J360" s="135"/>
      <c r="K360" s="135"/>
      <c r="L360" s="135"/>
      <c r="M360" s="135"/>
      <c r="N360" s="135"/>
      <c r="O360" s="135"/>
      <c r="P360" s="135"/>
      <c r="Q360" s="135"/>
      <c r="R360" s="135"/>
      <c r="S360" s="135"/>
      <c r="T360" s="135"/>
      <c r="U360" s="135"/>
      <c r="V360" s="135"/>
      <c r="W360" s="135"/>
      <c r="X360" s="135"/>
      <c r="Y360" s="135"/>
      <c r="Z360" s="135"/>
      <c r="AA360" s="135"/>
      <c r="AB360" s="135"/>
      <c r="AC360" s="135"/>
      <c r="AD360" s="135"/>
      <c r="AE360" s="135"/>
      <c r="AF360" s="135"/>
      <c r="AG360" s="135"/>
      <c r="AH360" s="135"/>
      <c r="AI360" s="135"/>
      <c r="AJ360" s="135"/>
      <c r="AK360" s="135"/>
      <c r="AL360" s="135"/>
    </row>
    <row r="361" spans="1:38" x14ac:dyDescent="0.25">
      <c r="A361" s="135"/>
      <c r="G361" s="135"/>
      <c r="H361" s="135"/>
      <c r="I361" s="135"/>
      <c r="J361" s="135"/>
      <c r="K361" s="135"/>
      <c r="L361" s="135"/>
      <c r="M361" s="135"/>
      <c r="N361" s="135"/>
      <c r="O361" s="135"/>
      <c r="P361" s="135"/>
      <c r="Q361" s="135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5"/>
      <c r="AB361" s="135"/>
      <c r="AC361" s="135"/>
      <c r="AD361" s="135"/>
      <c r="AE361" s="135"/>
      <c r="AF361" s="135"/>
      <c r="AG361" s="135"/>
      <c r="AH361" s="135"/>
      <c r="AI361" s="135"/>
      <c r="AJ361" s="135"/>
      <c r="AK361" s="135"/>
      <c r="AL361" s="135"/>
    </row>
    <row r="362" spans="1:38" x14ac:dyDescent="0.25">
      <c r="A362" s="135"/>
      <c r="G362" s="135"/>
      <c r="H362" s="135"/>
      <c r="I362" s="135"/>
      <c r="J362" s="135"/>
      <c r="K362" s="135"/>
      <c r="L362" s="135"/>
      <c r="M362" s="135"/>
      <c r="N362" s="135"/>
      <c r="O362" s="135"/>
      <c r="P362" s="135"/>
      <c r="Q362" s="135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5"/>
      <c r="AB362" s="135"/>
      <c r="AC362" s="135"/>
      <c r="AD362" s="135"/>
      <c r="AE362" s="135"/>
      <c r="AF362" s="135"/>
      <c r="AG362" s="135"/>
      <c r="AH362" s="135"/>
      <c r="AI362" s="135"/>
      <c r="AJ362" s="135"/>
      <c r="AK362" s="135"/>
      <c r="AL362" s="135"/>
    </row>
    <row r="363" spans="1:38" x14ac:dyDescent="0.25">
      <c r="A363" s="135"/>
      <c r="G363" s="135"/>
      <c r="H363" s="135"/>
      <c r="I363" s="135"/>
      <c r="J363" s="135"/>
      <c r="K363" s="135"/>
      <c r="L363" s="135"/>
      <c r="M363" s="135"/>
      <c r="N363" s="135"/>
      <c r="O363" s="135"/>
      <c r="P363" s="135"/>
      <c r="Q363" s="135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5"/>
      <c r="AB363" s="135"/>
      <c r="AC363" s="135"/>
      <c r="AD363" s="135"/>
      <c r="AE363" s="135"/>
      <c r="AF363" s="135"/>
      <c r="AG363" s="135"/>
      <c r="AH363" s="135"/>
      <c r="AI363" s="135"/>
      <c r="AJ363" s="135"/>
      <c r="AK363" s="135"/>
      <c r="AL363" s="135"/>
    </row>
    <row r="364" spans="1:38" ht="15.75" thickBot="1" x14ac:dyDescent="0.3">
      <c r="A364" s="139"/>
      <c r="B364" s="139"/>
      <c r="C364" s="139"/>
      <c r="D364" s="139"/>
      <c r="E364" s="139"/>
      <c r="F364" s="139"/>
      <c r="G364" s="139"/>
      <c r="H364" s="139"/>
      <c r="I364" s="139"/>
      <c r="J364" s="139"/>
      <c r="K364" s="139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139"/>
      <c r="Y364" s="139"/>
      <c r="Z364" s="139"/>
      <c r="AA364" s="139"/>
      <c r="AB364" s="139"/>
      <c r="AC364" s="139"/>
      <c r="AD364" s="139"/>
      <c r="AE364" s="139"/>
      <c r="AF364" s="139"/>
      <c r="AG364" s="139"/>
      <c r="AH364" s="139"/>
      <c r="AI364" s="139"/>
      <c r="AJ364" s="139"/>
      <c r="AK364" s="139"/>
      <c r="AL364" s="139"/>
    </row>
    <row r="365" spans="1:38" x14ac:dyDescent="0.25">
      <c r="A365" s="134" t="str">
        <f>+A323</f>
        <v>Option 5:  750 MW in 2027 and 750 MW in 2028</v>
      </c>
      <c r="G365" s="135"/>
      <c r="H365" s="135"/>
      <c r="I365" s="135"/>
      <c r="J365" s="135"/>
      <c r="K365" s="135"/>
      <c r="L365" s="135"/>
      <c r="M365" s="135"/>
      <c r="N365" s="135"/>
      <c r="O365" s="135"/>
      <c r="P365" s="135"/>
      <c r="Q365" s="135"/>
      <c r="R365" s="135"/>
      <c r="S365" s="135"/>
      <c r="T365" s="135"/>
      <c r="U365" s="135"/>
      <c r="V365" s="135"/>
      <c r="W365" s="135"/>
      <c r="X365" s="135"/>
      <c r="Y365" s="135"/>
      <c r="Z365" s="135"/>
      <c r="AA365" s="135"/>
      <c r="AB365" s="135"/>
      <c r="AC365" s="135"/>
      <c r="AD365" s="135"/>
      <c r="AE365" s="135"/>
      <c r="AF365" s="135"/>
      <c r="AG365" s="135"/>
      <c r="AH365" s="135"/>
      <c r="AI365" s="135"/>
      <c r="AJ365" s="135"/>
      <c r="AK365" s="135"/>
      <c r="AL365" s="135"/>
    </row>
    <row r="366" spans="1:38" x14ac:dyDescent="0.25">
      <c r="A366" s="134" t="s">
        <v>15</v>
      </c>
      <c r="B366" s="134" t="str">
        <f>+Overview!D9</f>
        <v>3. Sustained renewables uptake</v>
      </c>
      <c r="G366" s="135"/>
      <c r="H366" s="135"/>
      <c r="I366" s="135"/>
      <c r="J366" s="135"/>
      <c r="K366" s="135"/>
      <c r="L366" s="135"/>
      <c r="M366" s="135"/>
      <c r="N366" s="135"/>
      <c r="O366" s="135"/>
      <c r="P366" s="135"/>
      <c r="Q366" s="135"/>
      <c r="R366" s="135"/>
      <c r="S366" s="135"/>
      <c r="T366" s="135"/>
      <c r="U366" s="135"/>
      <c r="V366" s="135"/>
      <c r="W366" s="135"/>
      <c r="X366" s="135"/>
      <c r="Y366" s="135"/>
      <c r="Z366" s="135"/>
      <c r="AA366" s="135"/>
      <c r="AB366" s="135"/>
      <c r="AC366" s="135"/>
      <c r="AD366" s="135"/>
      <c r="AE366" s="135"/>
      <c r="AF366" s="135"/>
      <c r="AG366" s="135"/>
      <c r="AH366" s="135"/>
      <c r="AI366" s="135"/>
      <c r="AJ366" s="135"/>
      <c r="AK366" s="135"/>
      <c r="AL366" s="135"/>
    </row>
    <row r="367" spans="1:38" x14ac:dyDescent="0.25">
      <c r="A367" s="136" t="s">
        <v>145</v>
      </c>
      <c r="B367" s="137" t="s">
        <v>185</v>
      </c>
      <c r="C367" s="137" t="s">
        <v>142</v>
      </c>
      <c r="D367" s="138" t="s">
        <v>186</v>
      </c>
      <c r="E367" s="138"/>
      <c r="G367" s="135"/>
      <c r="H367" s="135"/>
      <c r="I367" s="135"/>
      <c r="J367" s="135"/>
      <c r="K367" s="135"/>
      <c r="L367" s="135"/>
      <c r="M367" s="135"/>
      <c r="N367" s="135"/>
      <c r="O367" s="135"/>
      <c r="P367" s="135"/>
      <c r="Q367" s="135"/>
      <c r="R367" s="135"/>
      <c r="S367" s="135"/>
      <c r="T367" s="135"/>
      <c r="U367" s="135"/>
      <c r="V367" s="135"/>
      <c r="W367" s="135"/>
      <c r="X367" s="135"/>
      <c r="Y367" s="135"/>
      <c r="Z367" s="135"/>
      <c r="AA367" s="135"/>
      <c r="AB367" s="135"/>
      <c r="AC367" s="135"/>
      <c r="AD367" s="135"/>
      <c r="AE367" s="135"/>
      <c r="AF367" s="135"/>
      <c r="AG367" s="135"/>
      <c r="AH367" s="135"/>
      <c r="AI367" s="135"/>
      <c r="AJ367" s="135"/>
      <c r="AK367" s="135"/>
      <c r="AL367" s="135"/>
    </row>
    <row r="368" spans="1:38" x14ac:dyDescent="0.25">
      <c r="A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5"/>
      <c r="Q368" s="135"/>
      <c r="R368" s="135"/>
      <c r="S368" s="135"/>
      <c r="T368" s="135"/>
      <c r="U368" s="135"/>
      <c r="V368" s="135"/>
      <c r="W368" s="135"/>
      <c r="X368" s="135"/>
      <c r="Y368" s="135"/>
      <c r="Z368" s="135"/>
      <c r="AA368" s="135"/>
      <c r="AB368" s="135"/>
      <c r="AC368" s="135"/>
      <c r="AD368" s="135"/>
      <c r="AE368" s="135"/>
      <c r="AF368" s="135"/>
      <c r="AG368" s="135"/>
      <c r="AH368" s="135"/>
      <c r="AI368" s="135"/>
      <c r="AJ368" s="135"/>
      <c r="AK368" s="135"/>
      <c r="AL368" s="135"/>
    </row>
    <row r="369" spans="1:38" x14ac:dyDescent="0.25">
      <c r="A369" s="135"/>
      <c r="G369" s="135" t="s">
        <v>128</v>
      </c>
      <c r="H369" s="135"/>
      <c r="I369" s="142" t="s">
        <v>23</v>
      </c>
      <c r="J369" s="142" t="str">
        <f>LEFT(I369,4)+1&amp;RIGHT(I369,3)-1</f>
        <v>2021-22</v>
      </c>
      <c r="K369" s="142" t="str">
        <f t="shared" ref="K369" si="219">LEFT(J369,4)+1&amp;RIGHT(J369,3)-1</f>
        <v>2022-23</v>
      </c>
      <c r="L369" s="142" t="str">
        <f t="shared" ref="L369" si="220">LEFT(K369,4)+1&amp;RIGHT(K369,3)-1</f>
        <v>2023-24</v>
      </c>
      <c r="M369" s="142" t="str">
        <f t="shared" ref="M369" si="221">LEFT(L369,4)+1&amp;RIGHT(L369,3)-1</f>
        <v>2024-25</v>
      </c>
      <c r="N369" s="142" t="str">
        <f t="shared" ref="N369" si="222">LEFT(M369,4)+1&amp;RIGHT(M369,3)-1</f>
        <v>2025-26</v>
      </c>
      <c r="O369" s="142" t="str">
        <f t="shared" ref="O369" si="223">LEFT(N369,4)+1&amp;RIGHT(N369,3)-1</f>
        <v>2026-27</v>
      </c>
      <c r="P369" s="142" t="str">
        <f t="shared" ref="P369" si="224">LEFT(O369,4)+1&amp;RIGHT(O369,3)-1</f>
        <v>2027-28</v>
      </c>
      <c r="Q369" s="142" t="str">
        <f t="shared" ref="Q369" si="225">LEFT(P369,4)+1&amp;RIGHT(P369,3)-1</f>
        <v>2028-29</v>
      </c>
      <c r="R369" s="142" t="str">
        <f t="shared" ref="R369" si="226">LEFT(Q369,4)+1&amp;RIGHT(Q369,3)-1</f>
        <v>2029-30</v>
      </c>
      <c r="S369" s="142" t="str">
        <f t="shared" ref="S369" si="227">LEFT(R369,4)+1&amp;RIGHT(R369,3)-1</f>
        <v>2030-31</v>
      </c>
      <c r="T369" s="142" t="str">
        <f t="shared" ref="T369" si="228">LEFT(S369,4)+1&amp;RIGHT(S369,3)-1</f>
        <v>2031-32</v>
      </c>
      <c r="U369" s="142" t="str">
        <f t="shared" ref="U369" si="229">LEFT(T369,4)+1&amp;RIGHT(T369,3)-1</f>
        <v>2032-33</v>
      </c>
      <c r="V369" s="142" t="str">
        <f t="shared" ref="V369" si="230">LEFT(U369,4)+1&amp;RIGHT(U369,3)-1</f>
        <v>2033-34</v>
      </c>
      <c r="W369" s="142" t="str">
        <f t="shared" ref="W369" si="231">LEFT(V369,4)+1&amp;RIGHT(V369,3)-1</f>
        <v>2034-35</v>
      </c>
      <c r="X369" s="142" t="str">
        <f t="shared" ref="X369" si="232">LEFT(W369,4)+1&amp;RIGHT(W369,3)-1</f>
        <v>2035-36</v>
      </c>
      <c r="Y369" s="142" t="str">
        <f t="shared" ref="Y369" si="233">LEFT(X369,4)+1&amp;RIGHT(X369,3)-1</f>
        <v>2036-37</v>
      </c>
      <c r="Z369" s="142" t="str">
        <f t="shared" ref="Z369" si="234">LEFT(Y369,4)+1&amp;RIGHT(Y369,3)-1</f>
        <v>2037-38</v>
      </c>
      <c r="AA369" s="142" t="str">
        <f t="shared" ref="AA369" si="235">LEFT(Z369,4)+1&amp;RIGHT(Z369,3)-1</f>
        <v>2038-39</v>
      </c>
      <c r="AB369" s="142" t="str">
        <f t="shared" ref="AB369" si="236">LEFT(AA369,4)+1&amp;RIGHT(AA369,3)-1</f>
        <v>2039-40</v>
      </c>
      <c r="AC369" s="142" t="str">
        <f t="shared" ref="AC369" si="237">LEFT(AB369,4)+1&amp;RIGHT(AB369,3)-1</f>
        <v>2040-41</v>
      </c>
      <c r="AD369" s="142" t="str">
        <f t="shared" ref="AD369" si="238">LEFT(AC369,4)+1&amp;RIGHT(AC369,3)-1</f>
        <v>2041-42</v>
      </c>
      <c r="AE369" s="142" t="str">
        <f t="shared" ref="AE369" si="239">LEFT(AD369,4)+1&amp;RIGHT(AD369,3)-1</f>
        <v>2042-43</v>
      </c>
      <c r="AF369" s="142" t="str">
        <f t="shared" ref="AF369" si="240">LEFT(AE369,4)+1&amp;RIGHT(AE369,3)-1</f>
        <v>2043-44</v>
      </c>
      <c r="AG369" s="142" t="str">
        <f t="shared" ref="AG369" si="241">LEFT(AF369,4)+1&amp;RIGHT(AF369,3)-1</f>
        <v>2044-45</v>
      </c>
      <c r="AH369" s="142" t="str">
        <f t="shared" ref="AH369" si="242">LEFT(AG369,4)+1&amp;RIGHT(AG369,3)-1</f>
        <v>2045-46</v>
      </c>
      <c r="AI369" s="142" t="str">
        <f t="shared" ref="AI369" si="243">LEFT(AH369,4)+1&amp;RIGHT(AH369,3)-1</f>
        <v>2046-47</v>
      </c>
      <c r="AJ369" s="142" t="str">
        <f t="shared" ref="AJ369" si="244">LEFT(AI369,4)+1&amp;RIGHT(AI369,3)-1</f>
        <v>2047-48</v>
      </c>
      <c r="AK369" s="142" t="str">
        <f t="shared" ref="AK369" si="245">LEFT(AJ369,4)+1&amp;RIGHT(AJ369,3)-1</f>
        <v>2048-49</v>
      </c>
      <c r="AL369" s="142" t="str">
        <f t="shared" ref="AL369" si="246">LEFT(AK369,4)+1&amp;RIGHT(AK369,3)-1</f>
        <v>2049-50</v>
      </c>
    </row>
    <row r="370" spans="1:38" x14ac:dyDescent="0.25">
      <c r="A370" s="135"/>
      <c r="G370" s="8"/>
      <c r="H370" s="9" t="s">
        <v>16</v>
      </c>
      <c r="I370" s="10">
        <v>1.0875606813122926E-2</v>
      </c>
      <c r="J370" s="10">
        <v>1.1312824773166367E-2</v>
      </c>
      <c r="K370" s="10">
        <v>1.4405365620335715</v>
      </c>
      <c r="L370" s="10">
        <v>1.9313154131809824</v>
      </c>
      <c r="M370" s="10">
        <v>-0.47764938300980475</v>
      </c>
      <c r="N370" s="10">
        <v>-3.8791508510327617</v>
      </c>
      <c r="O370" s="10">
        <v>-23.6950808293916</v>
      </c>
      <c r="P370" s="10">
        <v>-2.7098005159275544</v>
      </c>
      <c r="Q370" s="10">
        <v>91.030426482014718</v>
      </c>
      <c r="R370" s="10">
        <v>16.00533783186529</v>
      </c>
      <c r="S370" s="10">
        <v>91.129108877503313</v>
      </c>
      <c r="T370" s="10">
        <v>13.373753371401563</v>
      </c>
      <c r="U370" s="10">
        <v>27.463715529965611</v>
      </c>
      <c r="V370" s="10">
        <v>21.854895166035021</v>
      </c>
      <c r="W370" s="10">
        <v>18.376642728447223</v>
      </c>
      <c r="X370" s="10">
        <v>30.570152710461571</v>
      </c>
      <c r="Y370" s="10">
        <v>-27.606217463359826</v>
      </c>
      <c r="Z370" s="10">
        <v>-85.827552514977015</v>
      </c>
      <c r="AA370" s="10">
        <v>-42.904840757066268</v>
      </c>
      <c r="AB370" s="10">
        <v>-107.08774573874689</v>
      </c>
      <c r="AC370" s="10">
        <v>-112.20960688319565</v>
      </c>
      <c r="AD370" s="10">
        <v>-101.04657169432903</v>
      </c>
      <c r="AE370" s="10">
        <v>-78.81369325438618</v>
      </c>
      <c r="AF370" s="10">
        <v>-87.941365962463351</v>
      </c>
      <c r="AG370" s="10">
        <v>-92.431217990621008</v>
      </c>
      <c r="AH370" s="10">
        <v>-85.437023694878462</v>
      </c>
      <c r="AI370" s="10">
        <v>-69.116930770547697</v>
      </c>
      <c r="AJ370" s="10">
        <v>-76.08738506457712</v>
      </c>
      <c r="AK370" s="10">
        <v>-69.701547182889499</v>
      </c>
      <c r="AL370" s="10">
        <v>-61.976880533145049</v>
      </c>
    </row>
    <row r="371" spans="1:38" x14ac:dyDescent="0.25">
      <c r="A371" s="135"/>
      <c r="G371" s="11"/>
      <c r="H371" s="9" t="s">
        <v>125</v>
      </c>
      <c r="I371" s="10">
        <v>-0.18765262389599258</v>
      </c>
      <c r="J371" s="10">
        <v>-0.17716186993981609</v>
      </c>
      <c r="K371" s="10">
        <v>0.2006161185676536</v>
      </c>
      <c r="L371" s="10">
        <v>0.50352283225346639</v>
      </c>
      <c r="M371" s="10">
        <v>-3.3526349472966785</v>
      </c>
      <c r="N371" s="10">
        <v>-10.07259802762826</v>
      </c>
      <c r="O371" s="10">
        <v>-10.626606930442335</v>
      </c>
      <c r="P371" s="10">
        <v>7.9281404314819497</v>
      </c>
      <c r="Q371" s="10">
        <v>34.404167413710979</v>
      </c>
      <c r="R371" s="10">
        <v>13.057559487638571</v>
      </c>
      <c r="S371" s="10">
        <v>21.254637184963258</v>
      </c>
      <c r="T371" s="10">
        <v>1.3417996920001087</v>
      </c>
      <c r="U371" s="10">
        <v>7.6523734657121167</v>
      </c>
      <c r="V371" s="10">
        <v>5.522775288565299</v>
      </c>
      <c r="W371" s="10">
        <v>4.8242385220299866</v>
      </c>
      <c r="X371" s="10">
        <v>8.796480590739634</v>
      </c>
      <c r="Y371" s="10">
        <v>-7.2351713447062593</v>
      </c>
      <c r="Z371" s="10">
        <v>-22.479721913727985</v>
      </c>
      <c r="AA371" s="10">
        <v>-9.1345268164878917</v>
      </c>
      <c r="AB371" s="10">
        <v>-37.021709309452262</v>
      </c>
      <c r="AC371" s="10">
        <v>-38.239965369053266</v>
      </c>
      <c r="AD371" s="10">
        <v>-34.967604931972346</v>
      </c>
      <c r="AE371" s="10">
        <v>-28.330887988514405</v>
      </c>
      <c r="AF371" s="10">
        <v>-30.438175477619097</v>
      </c>
      <c r="AG371" s="10">
        <v>-31.942747859345104</v>
      </c>
      <c r="AH371" s="10">
        <v>-29.697249008194603</v>
      </c>
      <c r="AI371" s="10">
        <v>-24.211906809780885</v>
      </c>
      <c r="AJ371" s="10">
        <v>-26.04455532121807</v>
      </c>
      <c r="AK371" s="10">
        <v>-23.737201100916195</v>
      </c>
      <c r="AL371" s="10">
        <v>-21.203339973347624</v>
      </c>
    </row>
    <row r="372" spans="1:38" x14ac:dyDescent="0.25">
      <c r="A372" s="135"/>
      <c r="G372" s="12"/>
      <c r="H372" s="9" t="s">
        <v>17</v>
      </c>
      <c r="I372" s="10">
        <v>-0.18775285872607128</v>
      </c>
      <c r="J372" s="10">
        <v>2.7950986663913682</v>
      </c>
      <c r="K372" s="10">
        <v>2.1592731502205424</v>
      </c>
      <c r="L372" s="10">
        <v>2.3255273394438518</v>
      </c>
      <c r="M372" s="10">
        <v>6.3702247866722246</v>
      </c>
      <c r="N372" s="10">
        <v>-9.301573003741396</v>
      </c>
      <c r="O372" s="10">
        <v>1.2678005081488664</v>
      </c>
      <c r="P372" s="10">
        <v>53.545496243395064</v>
      </c>
      <c r="Q372" s="10">
        <v>67.055096594600627</v>
      </c>
      <c r="R372" s="10">
        <v>69.627824360473824</v>
      </c>
      <c r="S372" s="10">
        <v>76.424694071023168</v>
      </c>
      <c r="T372" s="10">
        <v>108.00024669580603</v>
      </c>
      <c r="U372" s="10">
        <v>120.36911029220573</v>
      </c>
      <c r="V372" s="10">
        <v>184.22122206219319</v>
      </c>
      <c r="W372" s="10">
        <v>69.510857387009992</v>
      </c>
      <c r="X372" s="10">
        <v>150.81973862781888</v>
      </c>
      <c r="Y372" s="10">
        <v>197.10772447654494</v>
      </c>
      <c r="Z372" s="10">
        <v>291.58237996846083</v>
      </c>
      <c r="AA372" s="10">
        <v>246.01901270674603</v>
      </c>
      <c r="AB372" s="10">
        <v>295.5061433265389</v>
      </c>
      <c r="AC372" s="10">
        <v>289.99776775071882</v>
      </c>
      <c r="AD372" s="10">
        <v>313.35274834492111</v>
      </c>
      <c r="AE372" s="10">
        <v>277.00728880591259</v>
      </c>
      <c r="AF372" s="10">
        <v>297.62295116135533</v>
      </c>
      <c r="AG372" s="10">
        <v>277.76248543822862</v>
      </c>
      <c r="AH372" s="10">
        <v>236.52530788207582</v>
      </c>
      <c r="AI372" s="10">
        <v>230.58708788838976</v>
      </c>
      <c r="AJ372" s="10">
        <v>205.39134989865056</v>
      </c>
      <c r="AK372" s="10">
        <v>195.54764697972223</v>
      </c>
      <c r="AL372" s="10">
        <v>208.50349077790815</v>
      </c>
    </row>
    <row r="373" spans="1:38" x14ac:dyDescent="0.25">
      <c r="A373" s="135"/>
      <c r="G373" s="13"/>
      <c r="H373" s="9" t="s">
        <v>126</v>
      </c>
      <c r="I373" s="10">
        <v>3.6428291390620871E-2</v>
      </c>
      <c r="J373" s="10">
        <v>0.30070497645635896</v>
      </c>
      <c r="K373" s="10">
        <v>-0.31826578578625231</v>
      </c>
      <c r="L373" s="10">
        <v>-2.4963184725493193E-2</v>
      </c>
      <c r="M373" s="10">
        <v>0.24161110216721227</v>
      </c>
      <c r="N373" s="10">
        <v>1.0758474895449126</v>
      </c>
      <c r="O373" s="10">
        <v>3.0394362879733308</v>
      </c>
      <c r="P373" s="10">
        <v>7.9043799577501659</v>
      </c>
      <c r="Q373" s="10">
        <v>18.281933833949324</v>
      </c>
      <c r="R373" s="10">
        <v>14.308014384950525</v>
      </c>
      <c r="S373" s="10">
        <v>2.972200757246469</v>
      </c>
      <c r="T373" s="10">
        <v>8.7753072667720744</v>
      </c>
      <c r="U373" s="10">
        <v>4.65020362841625</v>
      </c>
      <c r="V373" s="10">
        <v>4.4226898026680601</v>
      </c>
      <c r="W373" s="10">
        <v>5.5837339026056725</v>
      </c>
      <c r="X373" s="10">
        <v>3.1341510599734193</v>
      </c>
      <c r="Y373" s="10">
        <v>7.3236851797020108</v>
      </c>
      <c r="Z373" s="10">
        <v>16.756285501569664</v>
      </c>
      <c r="AA373" s="10">
        <v>13.493554117754456</v>
      </c>
      <c r="AB373" s="10">
        <v>20.597446344908917</v>
      </c>
      <c r="AC373" s="10">
        <v>20.269934519175592</v>
      </c>
      <c r="AD373" s="10">
        <v>18.545442551379324</v>
      </c>
      <c r="AE373" s="10">
        <v>16.2296315516287</v>
      </c>
      <c r="AF373" s="10">
        <v>15.28257707417157</v>
      </c>
      <c r="AG373" s="10">
        <v>15.631904743421046</v>
      </c>
      <c r="AH373" s="10">
        <v>14.627661878936635</v>
      </c>
      <c r="AI373" s="10">
        <v>12.685359016192763</v>
      </c>
      <c r="AJ373" s="10">
        <v>13.50695864453678</v>
      </c>
      <c r="AK373" s="10">
        <v>12.287267899961307</v>
      </c>
      <c r="AL373" s="10">
        <v>9.9941625715858322</v>
      </c>
    </row>
    <row r="374" spans="1:38" x14ac:dyDescent="0.25">
      <c r="A374" s="135"/>
      <c r="G374" s="14"/>
      <c r="H374" s="9" t="s">
        <v>18</v>
      </c>
      <c r="I374" s="10">
        <v>4.3199093683973571E-4</v>
      </c>
      <c r="J374" s="10">
        <v>4.4991480664549133E-4</v>
      </c>
      <c r="K374" s="10">
        <v>7.1762183139984425E-4</v>
      </c>
      <c r="L374" s="10">
        <v>7.2310038422844145E-4</v>
      </c>
      <c r="M374" s="10">
        <v>0.26996887647316115</v>
      </c>
      <c r="N374" s="10">
        <v>8.7355115706877484E-4</v>
      </c>
      <c r="O374" s="10">
        <v>-0.97790029214266738</v>
      </c>
      <c r="P374" s="10">
        <v>8.8768039706992035</v>
      </c>
      <c r="Q374" s="10">
        <v>25.336162740616487</v>
      </c>
      <c r="R374" s="10">
        <v>14.45080543297972</v>
      </c>
      <c r="S374" s="10">
        <v>23.413280975447321</v>
      </c>
      <c r="T374" s="10">
        <v>23.338805637938975</v>
      </c>
      <c r="U374" s="10">
        <v>38.837816761045389</v>
      </c>
      <c r="V374" s="10">
        <v>32.12140837063987</v>
      </c>
      <c r="W374" s="10">
        <v>30.33183388600537</v>
      </c>
      <c r="X374" s="10">
        <v>32.505090780227306</v>
      </c>
      <c r="Y374" s="10">
        <v>17.295526716031134</v>
      </c>
      <c r="Z374" s="10">
        <v>4.4300335811414584</v>
      </c>
      <c r="AA374" s="10">
        <v>12.641360040461166</v>
      </c>
      <c r="AB374" s="10">
        <v>-1.3566805583377572</v>
      </c>
      <c r="AC374" s="10">
        <v>-3.9812074702707037</v>
      </c>
      <c r="AD374" s="10">
        <v>-2.1588941837324569</v>
      </c>
      <c r="AE374" s="10">
        <v>1.4829680397236302</v>
      </c>
      <c r="AF374" s="10">
        <v>-0.60365381424014686</v>
      </c>
      <c r="AG374" s="10">
        <v>-4.3311454804217533</v>
      </c>
      <c r="AH374" s="10">
        <v>-3.9352163053121103</v>
      </c>
      <c r="AI374" s="10">
        <v>0.14659540464225529</v>
      </c>
      <c r="AJ374" s="10">
        <v>-2.2680214545709418</v>
      </c>
      <c r="AK374" s="10">
        <v>-1.2389504657310795</v>
      </c>
      <c r="AL374" s="10">
        <v>0.59519520685503835</v>
      </c>
    </row>
    <row r="375" spans="1:38" x14ac:dyDescent="0.25">
      <c r="A375" s="135"/>
      <c r="G375" s="15"/>
      <c r="H375" s="9" t="s">
        <v>19</v>
      </c>
      <c r="I375" s="10">
        <v>1.7179681840899996E-3</v>
      </c>
      <c r="J375" s="10">
        <v>1.7203622457799995E-3</v>
      </c>
      <c r="K375" s="10">
        <v>-3.2710258884094401E-4</v>
      </c>
      <c r="L375" s="10">
        <v>0.29238630061261617</v>
      </c>
      <c r="M375" s="10">
        <v>1.6749191541616197</v>
      </c>
      <c r="N375" s="10">
        <v>1.1113616229112075</v>
      </c>
      <c r="O375" s="10">
        <v>-0.32019573047283956</v>
      </c>
      <c r="P375" s="10">
        <v>-0.60272217848157794</v>
      </c>
      <c r="Q375" s="10">
        <v>1.7972890378999999E-3</v>
      </c>
      <c r="R375" s="10">
        <v>0.12816413777998997</v>
      </c>
      <c r="S375" s="10">
        <v>-1.0612020859383016</v>
      </c>
      <c r="T375" s="10">
        <v>0.79299916186773345</v>
      </c>
      <c r="U375" s="10">
        <v>0.20888154252769053</v>
      </c>
      <c r="V375" s="10">
        <v>-1.2451817881653113</v>
      </c>
      <c r="W375" s="10">
        <v>-6.9207311080240252E-2</v>
      </c>
      <c r="X375" s="10">
        <v>-0.81944883571115312</v>
      </c>
      <c r="Y375" s="10">
        <v>9.2050639067999679E-4</v>
      </c>
      <c r="Z375" s="10">
        <v>8.5794689574930381</v>
      </c>
      <c r="AA375" s="10">
        <v>1.5918930197169407</v>
      </c>
      <c r="AB375" s="10">
        <v>0.3721069446786629</v>
      </c>
      <c r="AC375" s="10">
        <v>-0.13712062130677971</v>
      </c>
      <c r="AD375" s="10">
        <v>0.62400925427518672</v>
      </c>
      <c r="AE375" s="10">
        <v>0.95680120823680248</v>
      </c>
      <c r="AF375" s="10">
        <v>-0.18701603212354456</v>
      </c>
      <c r="AG375" s="10">
        <v>-1.8908554993999488E-4</v>
      </c>
      <c r="AH375" s="10">
        <v>-0.12714971942038034</v>
      </c>
      <c r="AI375" s="10">
        <v>-0.2062714588209289</v>
      </c>
      <c r="AJ375" s="10">
        <v>0.2365342036759337</v>
      </c>
      <c r="AK375" s="10">
        <v>3.6589870331460217E-2</v>
      </c>
      <c r="AL375" s="10">
        <v>0.80680887065892115</v>
      </c>
    </row>
    <row r="376" spans="1:38" x14ac:dyDescent="0.25">
      <c r="A376" s="135"/>
      <c r="G376" s="16"/>
      <c r="H376" s="9" t="s">
        <v>20</v>
      </c>
      <c r="I376" s="10">
        <v>7.0636934608020496</v>
      </c>
      <c r="J376" s="10">
        <v>6.867140635557069E-6</v>
      </c>
      <c r="K376" s="10">
        <v>7.5777208297054552E-7</v>
      </c>
      <c r="L376" s="10">
        <v>1.7272705836774304E-6</v>
      </c>
      <c r="M376" s="10">
        <v>5.3810186872928609</v>
      </c>
      <c r="N376" s="10">
        <v>1.0594668542488814</v>
      </c>
      <c r="O376" s="10">
        <v>5.1005100709287395E-6</v>
      </c>
      <c r="P376" s="10">
        <v>-18.519097398506972</v>
      </c>
      <c r="Q376" s="10">
        <v>1.4077888376514691E-4</v>
      </c>
      <c r="R376" s="10">
        <v>3.2212845870404426E-7</v>
      </c>
      <c r="S376" s="10">
        <v>2.9614188273553551E-7</v>
      </c>
      <c r="T376" s="10">
        <v>-1.496777095245052E-7</v>
      </c>
      <c r="U376" s="10">
        <v>-2.4548181099224853</v>
      </c>
      <c r="V376" s="10">
        <v>7.4570738831905214E-7</v>
      </c>
      <c r="W376" s="10">
        <v>4.924183557291457E-6</v>
      </c>
      <c r="X376" s="10">
        <v>1.1688772635725668E-7</v>
      </c>
      <c r="Y376" s="10">
        <v>8.8287908748511686E-8</v>
      </c>
      <c r="Z376" s="10">
        <v>6.0960065711358077E-8</v>
      </c>
      <c r="AA376" s="10">
        <v>6.4091147586693247E-8</v>
      </c>
      <c r="AB376" s="10">
        <v>5.3036895383278025E-8</v>
      </c>
      <c r="AC376" s="10">
        <v>5.502012273236093E-7</v>
      </c>
      <c r="AD376" s="10">
        <v>3.5790648376443088E-7</v>
      </c>
      <c r="AE376" s="10">
        <v>3.9345686846495952E-7</v>
      </c>
      <c r="AF376" s="10">
        <v>6.292451234855243E-7</v>
      </c>
      <c r="AG376" s="10">
        <v>1.9928037292952279E-6</v>
      </c>
      <c r="AH376" s="10">
        <v>5.247397069093412E-8</v>
      </c>
      <c r="AI376" s="10">
        <v>5.1855681922277093E-8</v>
      </c>
      <c r="AJ376" s="10">
        <v>3.6014533875008489E-8</v>
      </c>
      <c r="AK376" s="10">
        <v>1.1042316220950042E-5</v>
      </c>
      <c r="AL376" s="10">
        <v>1.1707028785029488E-7</v>
      </c>
    </row>
    <row r="377" spans="1:38" x14ac:dyDescent="0.25">
      <c r="A377" s="135"/>
      <c r="G377" s="17"/>
      <c r="H377" s="9" t="s">
        <v>21</v>
      </c>
      <c r="I377" s="10">
        <v>6.6523513971000758E-4</v>
      </c>
      <c r="J377" s="10">
        <v>4.2561503426700176E-3</v>
      </c>
      <c r="K377" s="10">
        <v>1.7758538830849935E-2</v>
      </c>
      <c r="L377" s="10">
        <v>1.4911500761000007E-2</v>
      </c>
      <c r="M377" s="10">
        <v>1.4366639102540102E-2</v>
      </c>
      <c r="N377" s="10">
        <v>-4.6877369569999994E-2</v>
      </c>
      <c r="O377" s="10">
        <v>-0.16100253773000001</v>
      </c>
      <c r="P377" s="10">
        <v>-0.87608711080000012</v>
      </c>
      <c r="Q377" s="10">
        <v>-0.77157097006000019</v>
      </c>
      <c r="R377" s="10">
        <v>-0.60282045269999995</v>
      </c>
      <c r="S377" s="10">
        <v>-5.0028457800000092E-2</v>
      </c>
      <c r="T377" s="10">
        <v>-0.36100111640000004</v>
      </c>
      <c r="U377" s="10">
        <v>-0.32456107010000002</v>
      </c>
      <c r="V377" s="10">
        <v>-0.21206898536000007</v>
      </c>
      <c r="W377" s="10">
        <v>-0.37039317369999997</v>
      </c>
      <c r="X377" s="10">
        <v>-0.22919540730000021</v>
      </c>
      <c r="Y377" s="10">
        <v>-0.3542295460999999</v>
      </c>
      <c r="Z377" s="10">
        <v>-0.12463183480000006</v>
      </c>
      <c r="AA377" s="10">
        <v>-6.607178330000002E-2</v>
      </c>
      <c r="AB377" s="10">
        <v>-0.25069520759999997</v>
      </c>
      <c r="AC377" s="10">
        <v>-0.28312137895</v>
      </c>
      <c r="AD377" s="10">
        <v>-0.15408068269999992</v>
      </c>
      <c r="AE377" s="10">
        <v>-0.21383103330000003</v>
      </c>
      <c r="AF377" s="10">
        <v>-0.26934939759999998</v>
      </c>
      <c r="AG377" s="10">
        <v>-0.23606343270000008</v>
      </c>
      <c r="AH377" s="10">
        <v>-9.4791057299999953E-2</v>
      </c>
      <c r="AI377" s="10">
        <v>-5.1688515400000024E-2</v>
      </c>
      <c r="AJ377" s="10">
        <v>-0.15141397979999996</v>
      </c>
      <c r="AK377" s="10">
        <v>-0.21614169250000004</v>
      </c>
      <c r="AL377" s="10">
        <v>1.1851989496299842E-3</v>
      </c>
    </row>
    <row r="378" spans="1:38" x14ac:dyDescent="0.25">
      <c r="A378" s="135"/>
      <c r="G378" s="135"/>
      <c r="H378" s="135" t="s">
        <v>22</v>
      </c>
      <c r="I378" s="18">
        <f t="shared" ref="I378:AL378" si="247">+SUM(I370:I377)</f>
        <v>6.7384070706443691</v>
      </c>
      <c r="J378" s="18">
        <f t="shared" si="247"/>
        <v>2.9363878922168092</v>
      </c>
      <c r="K378" s="18">
        <f t="shared" si="247"/>
        <v>3.500309860881007</v>
      </c>
      <c r="L378" s="18">
        <f t="shared" si="247"/>
        <v>5.0434250291812361</v>
      </c>
      <c r="M378" s="18">
        <f t="shared" si="247"/>
        <v>10.121824915563135</v>
      </c>
      <c r="N378" s="18">
        <f t="shared" si="247"/>
        <v>-20.052649734110346</v>
      </c>
      <c r="O378" s="18">
        <f t="shared" si="247"/>
        <v>-31.473544423547175</v>
      </c>
      <c r="P378" s="18">
        <f t="shared" si="247"/>
        <v>55.547113399610282</v>
      </c>
      <c r="Q378" s="18">
        <f t="shared" si="247"/>
        <v>235.33815416275382</v>
      </c>
      <c r="R378" s="18">
        <f t="shared" si="247"/>
        <v>126.97488550511638</v>
      </c>
      <c r="S378" s="18">
        <f t="shared" si="247"/>
        <v>214.08269161858709</v>
      </c>
      <c r="T378" s="18">
        <f t="shared" si="247"/>
        <v>155.26191055970878</v>
      </c>
      <c r="U378" s="18">
        <f t="shared" si="247"/>
        <v>196.40272203985029</v>
      </c>
      <c r="V378" s="18">
        <f t="shared" si="247"/>
        <v>246.68574066228351</v>
      </c>
      <c r="W378" s="18">
        <f t="shared" si="247"/>
        <v>128.18771086550157</v>
      </c>
      <c r="X378" s="18">
        <f t="shared" si="247"/>
        <v>224.77696964309737</v>
      </c>
      <c r="Y378" s="18">
        <f t="shared" si="247"/>
        <v>186.53223861279062</v>
      </c>
      <c r="Z378" s="18">
        <f t="shared" si="247"/>
        <v>212.91626180612008</v>
      </c>
      <c r="AA378" s="18">
        <f t="shared" si="247"/>
        <v>221.64038059191557</v>
      </c>
      <c r="AB378" s="18">
        <f t="shared" si="247"/>
        <v>170.75886585502647</v>
      </c>
      <c r="AC378" s="18">
        <f t="shared" si="247"/>
        <v>155.41668109731924</v>
      </c>
      <c r="AD378" s="18">
        <f t="shared" si="247"/>
        <v>194.19504901574828</v>
      </c>
      <c r="AE378" s="18">
        <f t="shared" si="247"/>
        <v>188.31827772275801</v>
      </c>
      <c r="AF378" s="18">
        <f t="shared" si="247"/>
        <v>193.46596818072589</v>
      </c>
      <c r="AG378" s="18">
        <f t="shared" si="247"/>
        <v>164.45302832581558</v>
      </c>
      <c r="AH378" s="18">
        <f t="shared" si="247"/>
        <v>131.86154002838089</v>
      </c>
      <c r="AI378" s="18">
        <f t="shared" si="247"/>
        <v>149.83224480653095</v>
      </c>
      <c r="AJ378" s="18">
        <f t="shared" si="247"/>
        <v>114.58346696271168</v>
      </c>
      <c r="AK378" s="18">
        <f t="shared" si="247"/>
        <v>112.97767535029443</v>
      </c>
      <c r="AL378" s="18">
        <f t="shared" si="247"/>
        <v>136.72062223653521</v>
      </c>
    </row>
    <row r="379" spans="1:38" x14ac:dyDescent="0.25">
      <c r="A379" s="135"/>
      <c r="G379" s="135"/>
      <c r="H379" s="135"/>
      <c r="I379" s="135"/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5"/>
      <c r="U379" s="135"/>
      <c r="V379" s="135"/>
      <c r="W379" s="135"/>
      <c r="X379" s="135"/>
      <c r="Y379" s="135"/>
      <c r="Z379" s="135"/>
      <c r="AA379" s="135"/>
      <c r="AB379" s="135"/>
      <c r="AC379" s="135"/>
      <c r="AD379" s="135"/>
      <c r="AE379" s="135"/>
      <c r="AF379" s="135"/>
      <c r="AG379" s="135"/>
      <c r="AH379" s="135"/>
      <c r="AI379" s="135"/>
      <c r="AJ379" s="135"/>
      <c r="AK379" s="135"/>
      <c r="AL379" s="135"/>
    </row>
    <row r="380" spans="1:38" x14ac:dyDescent="0.25">
      <c r="A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5"/>
      <c r="U380" s="135"/>
      <c r="V380" s="135"/>
      <c r="W380" s="135"/>
      <c r="X380" s="135"/>
      <c r="Y380" s="135"/>
      <c r="Z380" s="135"/>
      <c r="AA380" s="135"/>
      <c r="AB380" s="135"/>
      <c r="AC380" s="135"/>
      <c r="AD380" s="135"/>
      <c r="AE380" s="135"/>
      <c r="AF380" s="135"/>
      <c r="AG380" s="135"/>
      <c r="AH380" s="135"/>
      <c r="AI380" s="135"/>
      <c r="AJ380" s="135"/>
      <c r="AK380" s="135"/>
      <c r="AL380" s="135"/>
    </row>
    <row r="381" spans="1:38" x14ac:dyDescent="0.25">
      <c r="A381" s="135"/>
      <c r="G381" s="135"/>
      <c r="H381" s="135"/>
      <c r="I381" s="135"/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T381" s="135"/>
      <c r="U381" s="135"/>
      <c r="V381" s="135"/>
      <c r="W381" s="135"/>
      <c r="X381" s="135"/>
      <c r="Y381" s="135"/>
      <c r="Z381" s="135"/>
      <c r="AA381" s="135"/>
      <c r="AB381" s="135"/>
      <c r="AC381" s="135"/>
      <c r="AD381" s="135"/>
      <c r="AE381" s="135"/>
      <c r="AF381" s="135"/>
      <c r="AG381" s="135"/>
      <c r="AH381" s="135"/>
      <c r="AI381" s="135"/>
      <c r="AJ381" s="135"/>
      <c r="AK381" s="135"/>
      <c r="AL381" s="135"/>
    </row>
    <row r="382" spans="1:38" x14ac:dyDescent="0.25">
      <c r="A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  <c r="Z382" s="135"/>
      <c r="AA382" s="135"/>
      <c r="AB382" s="135"/>
      <c r="AC382" s="135"/>
      <c r="AD382" s="135"/>
      <c r="AE382" s="135"/>
      <c r="AF382" s="135"/>
      <c r="AG382" s="135"/>
      <c r="AH382" s="135"/>
      <c r="AI382" s="135"/>
      <c r="AJ382" s="135"/>
      <c r="AK382" s="135"/>
      <c r="AL382" s="135"/>
    </row>
    <row r="383" spans="1:38" x14ac:dyDescent="0.25">
      <c r="A383" s="135"/>
      <c r="G383" s="135"/>
      <c r="H383" s="135"/>
      <c r="I383" s="135"/>
      <c r="J383" s="135"/>
      <c r="K383" s="135"/>
      <c r="L383" s="135"/>
      <c r="M383" s="135"/>
      <c r="N383" s="135"/>
      <c r="O383" s="135"/>
      <c r="P383" s="135"/>
      <c r="Q383" s="135"/>
      <c r="R383" s="135"/>
      <c r="S383" s="135"/>
      <c r="T383" s="135"/>
      <c r="U383" s="135"/>
      <c r="V383" s="135"/>
      <c r="W383" s="135"/>
      <c r="X383" s="135"/>
      <c r="Y383" s="135"/>
      <c r="Z383" s="135"/>
      <c r="AA383" s="135"/>
      <c r="AB383" s="135"/>
      <c r="AC383" s="135"/>
      <c r="AD383" s="135"/>
      <c r="AE383" s="135"/>
      <c r="AF383" s="135"/>
      <c r="AG383" s="135"/>
      <c r="AH383" s="135"/>
      <c r="AI383" s="135"/>
      <c r="AJ383" s="135"/>
      <c r="AK383" s="135"/>
      <c r="AL383" s="135"/>
    </row>
    <row r="384" spans="1:38" x14ac:dyDescent="0.25">
      <c r="A384" s="135"/>
      <c r="G384" s="135"/>
      <c r="H384" s="135"/>
      <c r="I384" s="135"/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T384" s="135"/>
      <c r="U384" s="135"/>
      <c r="V384" s="135"/>
      <c r="W384" s="135"/>
      <c r="X384" s="135"/>
      <c r="Y384" s="135"/>
      <c r="Z384" s="135"/>
      <c r="AA384" s="135"/>
      <c r="AB384" s="135"/>
      <c r="AC384" s="135"/>
      <c r="AD384" s="135"/>
      <c r="AE384" s="135"/>
      <c r="AF384" s="135"/>
      <c r="AG384" s="135"/>
      <c r="AH384" s="135"/>
      <c r="AI384" s="135"/>
      <c r="AJ384" s="135"/>
      <c r="AK384" s="135"/>
      <c r="AL384" s="135"/>
    </row>
    <row r="385" spans="1:38" ht="15.75" thickBot="1" x14ac:dyDescent="0.3">
      <c r="A385" s="139"/>
      <c r="B385" s="139"/>
      <c r="C385" s="139"/>
      <c r="D385" s="139"/>
      <c r="E385" s="139"/>
      <c r="F385" s="139"/>
      <c r="G385" s="139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  <c r="AA385" s="139"/>
      <c r="AB385" s="139"/>
      <c r="AC385" s="139"/>
      <c r="AD385" s="139"/>
      <c r="AE385" s="139"/>
      <c r="AF385" s="139"/>
      <c r="AG385" s="139"/>
      <c r="AH385" s="139"/>
      <c r="AI385" s="139"/>
      <c r="AJ385" s="139"/>
      <c r="AK385" s="139"/>
      <c r="AL385" s="139"/>
    </row>
    <row r="386" spans="1:38" x14ac:dyDescent="0.25">
      <c r="A386" s="134" t="str">
        <f>+A323</f>
        <v>Option 5:  750 MW in 2027 and 750 MW in 2028</v>
      </c>
      <c r="G386" s="135"/>
      <c r="H386" s="135"/>
      <c r="I386" s="135"/>
      <c r="J386" s="135"/>
      <c r="K386" s="135"/>
      <c r="L386" s="135"/>
      <c r="M386" s="135"/>
      <c r="N386" s="135"/>
      <c r="O386" s="135"/>
      <c r="P386" s="135"/>
      <c r="Q386" s="135"/>
      <c r="R386" s="135"/>
      <c r="S386" s="135"/>
      <c r="T386" s="135"/>
      <c r="U386" s="135"/>
      <c r="V386" s="135"/>
      <c r="W386" s="135"/>
      <c r="X386" s="135"/>
      <c r="Y386" s="135"/>
      <c r="Z386" s="135"/>
      <c r="AA386" s="135"/>
      <c r="AB386" s="135"/>
      <c r="AC386" s="135"/>
      <c r="AD386" s="135"/>
      <c r="AE386" s="135"/>
      <c r="AF386" s="135"/>
      <c r="AG386" s="135"/>
      <c r="AH386" s="135"/>
      <c r="AI386" s="135"/>
      <c r="AJ386" s="135"/>
      <c r="AK386" s="135"/>
      <c r="AL386" s="135"/>
    </row>
    <row r="387" spans="1:38" x14ac:dyDescent="0.25">
      <c r="A387" s="134" t="s">
        <v>15</v>
      </c>
      <c r="B387" s="134" t="str">
        <f>+Overview!D10</f>
        <v>4. Accelerated transition to low emissions future</v>
      </c>
      <c r="G387" s="135"/>
      <c r="H387" s="135"/>
      <c r="I387" s="135"/>
      <c r="J387" s="135"/>
      <c r="K387" s="135"/>
      <c r="L387" s="135"/>
      <c r="M387" s="135"/>
      <c r="N387" s="135"/>
      <c r="O387" s="135"/>
      <c r="P387" s="135"/>
      <c r="Q387" s="135"/>
      <c r="R387" s="135"/>
      <c r="S387" s="135"/>
      <c r="T387" s="135"/>
      <c r="U387" s="135"/>
      <c r="V387" s="135"/>
      <c r="W387" s="135"/>
      <c r="X387" s="135"/>
      <c r="Y387" s="135"/>
      <c r="Z387" s="135"/>
      <c r="AA387" s="135"/>
      <c r="AB387" s="135"/>
      <c r="AC387" s="135"/>
      <c r="AD387" s="135"/>
      <c r="AE387" s="135"/>
      <c r="AF387" s="135"/>
      <c r="AG387" s="135"/>
      <c r="AH387" s="135"/>
      <c r="AI387" s="135"/>
      <c r="AJ387" s="135"/>
      <c r="AK387" s="135"/>
      <c r="AL387" s="135"/>
    </row>
    <row r="388" spans="1:38" x14ac:dyDescent="0.25">
      <c r="A388" s="136" t="s">
        <v>145</v>
      </c>
      <c r="B388" s="137" t="s">
        <v>187</v>
      </c>
      <c r="C388" s="137" t="s">
        <v>142</v>
      </c>
      <c r="D388" s="138" t="s">
        <v>188</v>
      </c>
      <c r="E388" s="138"/>
      <c r="G388" s="135"/>
      <c r="H388" s="135"/>
      <c r="I388" s="135"/>
      <c r="J388" s="135"/>
      <c r="K388" s="135"/>
      <c r="L388" s="135"/>
      <c r="M388" s="135"/>
      <c r="N388" s="135"/>
      <c r="O388" s="135"/>
      <c r="P388" s="135"/>
      <c r="Q388" s="135"/>
      <c r="R388" s="135"/>
      <c r="S388" s="135"/>
      <c r="T388" s="135"/>
      <c r="U388" s="135"/>
      <c r="V388" s="135"/>
      <c r="W388" s="135"/>
      <c r="X388" s="135"/>
      <c r="Y388" s="135"/>
      <c r="Z388" s="135"/>
      <c r="AA388" s="135"/>
      <c r="AB388" s="135"/>
      <c r="AC388" s="135"/>
      <c r="AD388" s="135"/>
      <c r="AE388" s="135"/>
      <c r="AF388" s="135"/>
      <c r="AG388" s="135"/>
      <c r="AH388" s="135"/>
      <c r="AI388" s="135"/>
      <c r="AJ388" s="135"/>
      <c r="AK388" s="135"/>
      <c r="AL388" s="135"/>
    </row>
    <row r="389" spans="1:38" x14ac:dyDescent="0.25">
      <c r="G389" s="135"/>
      <c r="H389" s="135"/>
      <c r="I389" s="135"/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T389" s="135"/>
      <c r="U389" s="135"/>
      <c r="V389" s="135"/>
      <c r="W389" s="135"/>
      <c r="X389" s="135"/>
      <c r="Y389" s="135"/>
      <c r="Z389" s="135"/>
      <c r="AA389" s="135"/>
      <c r="AB389" s="135"/>
      <c r="AC389" s="135"/>
      <c r="AD389" s="135"/>
      <c r="AE389" s="135"/>
      <c r="AF389" s="135"/>
      <c r="AG389" s="135"/>
      <c r="AH389" s="135"/>
      <c r="AI389" s="135"/>
      <c r="AJ389" s="135"/>
      <c r="AK389" s="135"/>
      <c r="AL389" s="135"/>
    </row>
    <row r="390" spans="1:38" x14ac:dyDescent="0.25">
      <c r="G390" s="135" t="s">
        <v>128</v>
      </c>
      <c r="H390" s="135"/>
      <c r="I390" s="142" t="s">
        <v>23</v>
      </c>
      <c r="J390" s="142" t="str">
        <f>LEFT(I390,4)+1&amp;RIGHT(I390,3)-1</f>
        <v>2021-22</v>
      </c>
      <c r="K390" s="142" t="str">
        <f t="shared" ref="K390" si="248">LEFT(J390,4)+1&amp;RIGHT(J390,3)-1</f>
        <v>2022-23</v>
      </c>
      <c r="L390" s="142" t="str">
        <f t="shared" ref="L390" si="249">LEFT(K390,4)+1&amp;RIGHT(K390,3)-1</f>
        <v>2023-24</v>
      </c>
      <c r="M390" s="142" t="str">
        <f t="shared" ref="M390" si="250">LEFT(L390,4)+1&amp;RIGHT(L390,3)-1</f>
        <v>2024-25</v>
      </c>
      <c r="N390" s="142" t="str">
        <f t="shared" ref="N390" si="251">LEFT(M390,4)+1&amp;RIGHT(M390,3)-1</f>
        <v>2025-26</v>
      </c>
      <c r="O390" s="142" t="str">
        <f t="shared" ref="O390" si="252">LEFT(N390,4)+1&amp;RIGHT(N390,3)-1</f>
        <v>2026-27</v>
      </c>
      <c r="P390" s="142" t="str">
        <f t="shared" ref="P390" si="253">LEFT(O390,4)+1&amp;RIGHT(O390,3)-1</f>
        <v>2027-28</v>
      </c>
      <c r="Q390" s="142" t="str">
        <f t="shared" ref="Q390" si="254">LEFT(P390,4)+1&amp;RIGHT(P390,3)-1</f>
        <v>2028-29</v>
      </c>
      <c r="R390" s="142" t="str">
        <f t="shared" ref="R390" si="255">LEFT(Q390,4)+1&amp;RIGHT(Q390,3)-1</f>
        <v>2029-30</v>
      </c>
      <c r="S390" s="142" t="str">
        <f t="shared" ref="S390" si="256">LEFT(R390,4)+1&amp;RIGHT(R390,3)-1</f>
        <v>2030-31</v>
      </c>
      <c r="T390" s="142" t="str">
        <f t="shared" ref="T390" si="257">LEFT(S390,4)+1&amp;RIGHT(S390,3)-1</f>
        <v>2031-32</v>
      </c>
      <c r="U390" s="142" t="str">
        <f t="shared" ref="U390" si="258">LEFT(T390,4)+1&amp;RIGHT(T390,3)-1</f>
        <v>2032-33</v>
      </c>
      <c r="V390" s="142" t="str">
        <f t="shared" ref="V390" si="259">LEFT(U390,4)+1&amp;RIGHT(U390,3)-1</f>
        <v>2033-34</v>
      </c>
      <c r="W390" s="142" t="str">
        <f t="shared" ref="W390" si="260">LEFT(V390,4)+1&amp;RIGHT(V390,3)-1</f>
        <v>2034-35</v>
      </c>
      <c r="X390" s="142" t="str">
        <f t="shared" ref="X390" si="261">LEFT(W390,4)+1&amp;RIGHT(W390,3)-1</f>
        <v>2035-36</v>
      </c>
      <c r="Y390" s="142" t="str">
        <f t="shared" ref="Y390" si="262">LEFT(X390,4)+1&amp;RIGHT(X390,3)-1</f>
        <v>2036-37</v>
      </c>
      <c r="Z390" s="142" t="str">
        <f t="shared" ref="Z390" si="263">LEFT(Y390,4)+1&amp;RIGHT(Y390,3)-1</f>
        <v>2037-38</v>
      </c>
      <c r="AA390" s="142" t="str">
        <f t="shared" ref="AA390" si="264">LEFT(Z390,4)+1&amp;RIGHT(Z390,3)-1</f>
        <v>2038-39</v>
      </c>
      <c r="AB390" s="142" t="str">
        <f t="shared" ref="AB390" si="265">LEFT(AA390,4)+1&amp;RIGHT(AA390,3)-1</f>
        <v>2039-40</v>
      </c>
      <c r="AC390" s="142" t="str">
        <f t="shared" ref="AC390" si="266">LEFT(AB390,4)+1&amp;RIGHT(AB390,3)-1</f>
        <v>2040-41</v>
      </c>
      <c r="AD390" s="142" t="str">
        <f t="shared" ref="AD390" si="267">LEFT(AC390,4)+1&amp;RIGHT(AC390,3)-1</f>
        <v>2041-42</v>
      </c>
      <c r="AE390" s="142" t="str">
        <f t="shared" ref="AE390" si="268">LEFT(AD390,4)+1&amp;RIGHT(AD390,3)-1</f>
        <v>2042-43</v>
      </c>
      <c r="AF390" s="142" t="str">
        <f t="shared" ref="AF390" si="269">LEFT(AE390,4)+1&amp;RIGHT(AE390,3)-1</f>
        <v>2043-44</v>
      </c>
      <c r="AG390" s="142" t="str">
        <f t="shared" ref="AG390" si="270">LEFT(AF390,4)+1&amp;RIGHT(AF390,3)-1</f>
        <v>2044-45</v>
      </c>
      <c r="AH390" s="142" t="str">
        <f t="shared" ref="AH390" si="271">LEFT(AG390,4)+1&amp;RIGHT(AG390,3)-1</f>
        <v>2045-46</v>
      </c>
      <c r="AI390" s="142" t="str">
        <f t="shared" ref="AI390" si="272">LEFT(AH390,4)+1&amp;RIGHT(AH390,3)-1</f>
        <v>2046-47</v>
      </c>
      <c r="AJ390" s="142" t="str">
        <f t="shared" ref="AJ390" si="273">LEFT(AI390,4)+1&amp;RIGHT(AI390,3)-1</f>
        <v>2047-48</v>
      </c>
      <c r="AK390" s="142" t="str">
        <f t="shared" ref="AK390" si="274">LEFT(AJ390,4)+1&amp;RIGHT(AJ390,3)-1</f>
        <v>2048-49</v>
      </c>
      <c r="AL390" s="142" t="str">
        <f t="shared" ref="AL390" si="275">LEFT(AK390,4)+1&amp;RIGHT(AK390,3)-1</f>
        <v>2049-50</v>
      </c>
    </row>
    <row r="391" spans="1:38" x14ac:dyDescent="0.25">
      <c r="G391" s="8"/>
      <c r="H391" s="9" t="s">
        <v>16</v>
      </c>
      <c r="I391" s="10">
        <v>-2.0320421201725196</v>
      </c>
      <c r="J391" s="10">
        <v>-7.6063844729345007</v>
      </c>
      <c r="K391" s="10">
        <v>4.2599325425190955</v>
      </c>
      <c r="L391" s="10">
        <v>6.8009635525519343</v>
      </c>
      <c r="M391" s="10">
        <v>10.15960170685446</v>
      </c>
      <c r="N391" s="10">
        <v>-11.944579092372351</v>
      </c>
      <c r="O391" s="10">
        <v>-27.154488120011592</v>
      </c>
      <c r="P391" s="10">
        <v>110.89126685036581</v>
      </c>
      <c r="Q391" s="10">
        <v>124.11103434506276</v>
      </c>
      <c r="R391" s="10">
        <v>28.920900610537046</v>
      </c>
      <c r="S391" s="10">
        <v>48.439792960666637</v>
      </c>
      <c r="T391" s="10">
        <v>47.543615197179861</v>
      </c>
      <c r="U391" s="10">
        <v>77.339363530925766</v>
      </c>
      <c r="V391" s="10">
        <v>95.348441020610153</v>
      </c>
      <c r="W391" s="10">
        <v>48.426808568066008</v>
      </c>
      <c r="X391" s="10">
        <v>73.471787911468255</v>
      </c>
      <c r="Y391" s="10">
        <v>26.744824214418259</v>
      </c>
      <c r="Z391" s="10">
        <v>54.138080381193504</v>
      </c>
      <c r="AA391" s="10">
        <v>44.845590516675202</v>
      </c>
      <c r="AB391" s="10">
        <v>11.6757197795514</v>
      </c>
      <c r="AC391" s="10">
        <v>-15.632987129171397</v>
      </c>
      <c r="AD391" s="10">
        <v>-21.080261998460628</v>
      </c>
      <c r="AE391" s="10">
        <v>-16.320159104965569</v>
      </c>
      <c r="AF391" s="10">
        <v>56.443693119839281</v>
      </c>
      <c r="AG391" s="10">
        <v>49.716622354719675</v>
      </c>
      <c r="AH391" s="10">
        <v>40.171780632188984</v>
      </c>
      <c r="AI391" s="10">
        <v>127.95644033391727</v>
      </c>
      <c r="AJ391" s="10">
        <v>143.983612669801</v>
      </c>
      <c r="AK391" s="10">
        <v>131.06907995874053</v>
      </c>
      <c r="AL391" s="10">
        <v>205.48753601368526</v>
      </c>
    </row>
    <row r="392" spans="1:38" x14ac:dyDescent="0.25">
      <c r="G392" s="11"/>
      <c r="H392" s="9" t="s">
        <v>125</v>
      </c>
      <c r="I392" s="10">
        <v>-1.8955243511429174</v>
      </c>
      <c r="J392" s="10">
        <v>-3.2192699480694493</v>
      </c>
      <c r="K392" s="10">
        <v>-0.84830720639575929</v>
      </c>
      <c r="L392" s="10">
        <v>1.5426346700387512</v>
      </c>
      <c r="M392" s="10">
        <v>-0.86531234110599087</v>
      </c>
      <c r="N392" s="10">
        <v>-5.4363300953779685</v>
      </c>
      <c r="O392" s="10">
        <v>-9.67575964976416</v>
      </c>
      <c r="P392" s="10">
        <v>66.604354374504851</v>
      </c>
      <c r="Q392" s="10">
        <v>74.886245106956892</v>
      </c>
      <c r="R392" s="10">
        <v>26.069212528958587</v>
      </c>
      <c r="S392" s="10">
        <v>24.453961800523189</v>
      </c>
      <c r="T392" s="10">
        <v>10.946986702539675</v>
      </c>
      <c r="U392" s="10">
        <v>21.454502048763629</v>
      </c>
      <c r="V392" s="10">
        <v>28.329104482366461</v>
      </c>
      <c r="W392" s="10">
        <v>20.295979260325339</v>
      </c>
      <c r="X392" s="10">
        <v>28.123160822088721</v>
      </c>
      <c r="Y392" s="10">
        <v>17.804744078471799</v>
      </c>
      <c r="Z392" s="10">
        <v>19.108892408009638</v>
      </c>
      <c r="AA392" s="10">
        <v>14.23688889310472</v>
      </c>
      <c r="AB392" s="10">
        <v>-40.833056616953741</v>
      </c>
      <c r="AC392" s="10">
        <v>-70.019694353565683</v>
      </c>
      <c r="AD392" s="10">
        <v>-65.623442810807092</v>
      </c>
      <c r="AE392" s="10">
        <v>-60.269555769665999</v>
      </c>
      <c r="AF392" s="10">
        <v>-35.439382972151179</v>
      </c>
      <c r="AG392" s="10">
        <v>-31.408460026241414</v>
      </c>
      <c r="AH392" s="10">
        <v>-36.162595778666059</v>
      </c>
      <c r="AI392" s="10">
        <v>-10.187685651600304</v>
      </c>
      <c r="AJ392" s="10">
        <v>-10.076024920106079</v>
      </c>
      <c r="AK392" s="10">
        <v>-6.9282531768468516</v>
      </c>
      <c r="AL392" s="10">
        <v>6.8403095736176738</v>
      </c>
    </row>
    <row r="393" spans="1:38" x14ac:dyDescent="0.25">
      <c r="G393" s="12"/>
      <c r="H393" s="9" t="s">
        <v>17</v>
      </c>
      <c r="I393" s="10">
        <v>2.9860646113866096</v>
      </c>
      <c r="J393" s="10">
        <v>7.2480157664081162</v>
      </c>
      <c r="K393" s="10">
        <v>0.959509579114183</v>
      </c>
      <c r="L393" s="10">
        <v>0.66310999780216662</v>
      </c>
      <c r="M393" s="10">
        <v>0.60673132407009689</v>
      </c>
      <c r="N393" s="10">
        <v>0.202917330386299</v>
      </c>
      <c r="O393" s="10">
        <v>-7.4380784461300209</v>
      </c>
      <c r="P393" s="10">
        <v>-26.829827727109205</v>
      </c>
      <c r="Q393" s="10">
        <v>9.1556483687477339</v>
      </c>
      <c r="R393" s="10">
        <v>58.017605871320256</v>
      </c>
      <c r="S393" s="10">
        <v>40.095234935128929</v>
      </c>
      <c r="T393" s="10">
        <v>69.728423928515667</v>
      </c>
      <c r="U393" s="10">
        <v>47.067467941078348</v>
      </c>
      <c r="V393" s="10">
        <v>57.302938899993251</v>
      </c>
      <c r="W393" s="10">
        <v>39.303270918222097</v>
      </c>
      <c r="X393" s="10">
        <v>144.84478320021208</v>
      </c>
      <c r="Y393" s="10">
        <v>138.19366234404879</v>
      </c>
      <c r="Z393" s="10">
        <v>148.74943277435955</v>
      </c>
      <c r="AA393" s="10">
        <v>142.52933124884498</v>
      </c>
      <c r="AB393" s="10">
        <v>318.23688123637771</v>
      </c>
      <c r="AC393" s="10">
        <v>472.65398765015289</v>
      </c>
      <c r="AD393" s="10">
        <v>435.52034792901259</v>
      </c>
      <c r="AE393" s="10">
        <v>373.10272504317868</v>
      </c>
      <c r="AF393" s="10">
        <v>312.5968794867747</v>
      </c>
      <c r="AG393" s="10">
        <v>294.08097973722352</v>
      </c>
      <c r="AH393" s="10">
        <v>280.36894046721318</v>
      </c>
      <c r="AI393" s="10">
        <v>158.04071155030783</v>
      </c>
      <c r="AJ393" s="10">
        <v>121.55429342427146</v>
      </c>
      <c r="AK393" s="10">
        <v>54.407890517343276</v>
      </c>
      <c r="AL393" s="10">
        <v>32.725583588062705</v>
      </c>
    </row>
    <row r="394" spans="1:38" x14ac:dyDescent="0.25">
      <c r="G394" s="13"/>
      <c r="H394" s="9" t="s">
        <v>126</v>
      </c>
      <c r="I394" s="10">
        <v>0.50378797247697094</v>
      </c>
      <c r="J394" s="10">
        <v>1.1989236273440156</v>
      </c>
      <c r="K394" s="10">
        <v>-0.35539699217770249</v>
      </c>
      <c r="L394" s="10">
        <v>-0.29828188383339693</v>
      </c>
      <c r="M394" s="10">
        <v>-1.1474709321863656</v>
      </c>
      <c r="N394" s="10">
        <v>2.4650695048147782</v>
      </c>
      <c r="O394" s="10">
        <v>2.4955360176755903</v>
      </c>
      <c r="P394" s="10">
        <v>4.9259947427553925</v>
      </c>
      <c r="Q394" s="10">
        <v>0.7625094941045063</v>
      </c>
      <c r="R394" s="10">
        <v>6.9428057900081512</v>
      </c>
      <c r="S394" s="10">
        <v>2.8898764330247104</v>
      </c>
      <c r="T394" s="10">
        <v>8.8777550455599794</v>
      </c>
      <c r="U394" s="10">
        <v>5.8743012632875207</v>
      </c>
      <c r="V394" s="10">
        <v>5.2830646416848595</v>
      </c>
      <c r="W394" s="10">
        <v>5.0442260539446693</v>
      </c>
      <c r="X394" s="10">
        <v>2.4902209059077336</v>
      </c>
      <c r="Y394" s="10">
        <v>5.5386499720149232</v>
      </c>
      <c r="Z394" s="10">
        <v>3.8161345029324707</v>
      </c>
      <c r="AA394" s="10">
        <v>0.42039539417112337</v>
      </c>
      <c r="AB394" s="10">
        <v>16.253730451382864</v>
      </c>
      <c r="AC394" s="10">
        <v>18.626418276695745</v>
      </c>
      <c r="AD394" s="10">
        <v>16.80855076509647</v>
      </c>
      <c r="AE394" s="10">
        <v>17.45434058766773</v>
      </c>
      <c r="AF394" s="10">
        <v>6.9218821548377605</v>
      </c>
      <c r="AG394" s="10">
        <v>8.7812868736976384</v>
      </c>
      <c r="AH394" s="10">
        <v>9.1150943226404024</v>
      </c>
      <c r="AI394" s="10">
        <v>0.69746949000642644</v>
      </c>
      <c r="AJ394" s="10">
        <v>0.29966452078929251</v>
      </c>
      <c r="AK394" s="10">
        <v>-6.6144139122496028</v>
      </c>
      <c r="AL394" s="10">
        <v>-7.1510173968545416</v>
      </c>
    </row>
    <row r="395" spans="1:38" x14ac:dyDescent="0.25">
      <c r="G395" s="14"/>
      <c r="H395" s="9" t="s">
        <v>18</v>
      </c>
      <c r="I395" s="10">
        <v>1.1736775549631661E-3</v>
      </c>
      <c r="J395" s="10">
        <v>1.3816494488881666E-3</v>
      </c>
      <c r="K395" s="10">
        <v>2.7527887919415881</v>
      </c>
      <c r="L395" s="10">
        <v>2.7176380322736495</v>
      </c>
      <c r="M395" s="10">
        <v>2.4547621683383909</v>
      </c>
      <c r="N395" s="10">
        <v>1.2834034802960694</v>
      </c>
      <c r="O395" s="10">
        <v>2.916483643062115</v>
      </c>
      <c r="P395" s="10">
        <v>16.819775343014101</v>
      </c>
      <c r="Q395" s="10">
        <v>32.862429455731245</v>
      </c>
      <c r="R395" s="10">
        <v>21.401035084847905</v>
      </c>
      <c r="S395" s="10">
        <v>31.774051875376585</v>
      </c>
      <c r="T395" s="10">
        <v>41.789786221982752</v>
      </c>
      <c r="U395" s="10">
        <v>52.877667733050544</v>
      </c>
      <c r="V395" s="10">
        <v>40.674158578771397</v>
      </c>
      <c r="W395" s="10">
        <v>36.00075960624622</v>
      </c>
      <c r="X395" s="10">
        <v>53.436880205861712</v>
      </c>
      <c r="Y395" s="10">
        <v>57.403976482016844</v>
      </c>
      <c r="Z395" s="10">
        <v>53.298720596406497</v>
      </c>
      <c r="AA395" s="10">
        <v>48.483378267831881</v>
      </c>
      <c r="AB395" s="10">
        <v>30.513170735655308</v>
      </c>
      <c r="AC395" s="10">
        <v>13.265624732054846</v>
      </c>
      <c r="AD395" s="10">
        <v>12.526560311485412</v>
      </c>
      <c r="AE395" s="10">
        <v>11.828671062958904</v>
      </c>
      <c r="AF395" s="10">
        <v>32.283285317264131</v>
      </c>
      <c r="AG395" s="10">
        <v>31.671468966064083</v>
      </c>
      <c r="AH395" s="10">
        <v>19.821657417633162</v>
      </c>
      <c r="AI395" s="10">
        <v>28.726546757719234</v>
      </c>
      <c r="AJ395" s="10">
        <v>25.359782730597885</v>
      </c>
      <c r="AK395" s="10">
        <v>26.77772325881881</v>
      </c>
      <c r="AL395" s="10">
        <v>40.366360726772655</v>
      </c>
    </row>
    <row r="396" spans="1:38" x14ac:dyDescent="0.25">
      <c r="G396" s="15"/>
      <c r="H396" s="9" t="s">
        <v>19</v>
      </c>
      <c r="I396" s="10">
        <v>3.8155588355299973E-3</v>
      </c>
      <c r="J396" s="10">
        <v>3.8714350528599975E-3</v>
      </c>
      <c r="K396" s="10">
        <v>-16.437570855003429</v>
      </c>
      <c r="L396" s="10">
        <v>-4.8997742118756022</v>
      </c>
      <c r="M396" s="10">
        <v>8.0260311637149639E-2</v>
      </c>
      <c r="N396" s="10">
        <v>6.0002212528903591</v>
      </c>
      <c r="O396" s="10">
        <v>-3.8050404274208276</v>
      </c>
      <c r="P396" s="10">
        <v>-0.61191269606844134</v>
      </c>
      <c r="Q396" s="10">
        <v>0.90497951504528007</v>
      </c>
      <c r="R396" s="10">
        <v>0.58394034277668994</v>
      </c>
      <c r="S396" s="10">
        <v>-5.4492628365780948E-2</v>
      </c>
      <c r="T396" s="10">
        <v>-8.3918750451769011</v>
      </c>
      <c r="U396" s="10">
        <v>9.701503761539991E-3</v>
      </c>
      <c r="V396" s="10">
        <v>-3.1078281651730304</v>
      </c>
      <c r="W396" s="10">
        <v>3.0499580682138192</v>
      </c>
      <c r="X396" s="10">
        <v>9.7887568804810368</v>
      </c>
      <c r="Y396" s="10">
        <v>1.9885790834526804</v>
      </c>
      <c r="Z396" s="10">
        <v>-4.1067623373627917</v>
      </c>
      <c r="AA396" s="10">
        <v>-0.18309330549164393</v>
      </c>
      <c r="AB396" s="10">
        <v>-0.14048381858432535</v>
      </c>
      <c r="AC396" s="10">
        <v>-6.4125489564701432E-3</v>
      </c>
      <c r="AD396" s="10">
        <v>6.2498286688368481</v>
      </c>
      <c r="AE396" s="10">
        <v>-0.89099496922154486</v>
      </c>
      <c r="AF396" s="10">
        <v>-2.9714216756306175</v>
      </c>
      <c r="AG396" s="10">
        <v>-8.3026107168780006E-2</v>
      </c>
      <c r="AH396" s="10">
        <v>2.7188184256241916</v>
      </c>
      <c r="AI396" s="10">
        <v>10.663474014299551</v>
      </c>
      <c r="AJ396" s="10">
        <v>20.067093395004015</v>
      </c>
      <c r="AK396" s="10">
        <v>201.77913935637852</v>
      </c>
      <c r="AL396" s="10">
        <v>163.00513352358965</v>
      </c>
    </row>
    <row r="397" spans="1:38" x14ac:dyDescent="0.25">
      <c r="G397" s="16"/>
      <c r="H397" s="9" t="s">
        <v>20</v>
      </c>
      <c r="I397" s="10">
        <v>5.2772376028075882</v>
      </c>
      <c r="J397" s="10">
        <v>9.2102462530802714E-5</v>
      </c>
      <c r="K397" s="10">
        <v>2.8032236047782223E-6</v>
      </c>
      <c r="L397" s="10">
        <v>-1.0279998722535026</v>
      </c>
      <c r="M397" s="10">
        <v>3.7100274071710828</v>
      </c>
      <c r="N397" s="10">
        <v>6.1725088651189125E-6</v>
      </c>
      <c r="O397" s="10">
        <v>-5.7692425999608474</v>
      </c>
      <c r="P397" s="10">
        <v>-22.38964346918668</v>
      </c>
      <c r="Q397" s="10">
        <v>4.2423649193993924</v>
      </c>
      <c r="R397" s="10">
        <v>5.0110575629799818</v>
      </c>
      <c r="S397" s="10">
        <v>0.74143081790754461</v>
      </c>
      <c r="T397" s="10">
        <v>-1.6298445192252888</v>
      </c>
      <c r="U397" s="10">
        <v>-0.81901387429246686</v>
      </c>
      <c r="V397" s="10">
        <v>1.0450411894113236E-6</v>
      </c>
      <c r="W397" s="10">
        <v>-0.82176060181060651</v>
      </c>
      <c r="X397" s="10">
        <v>7.454258692440984E-7</v>
      </c>
      <c r="Y397" s="10">
        <v>3.8690142521386098E-7</v>
      </c>
      <c r="Z397" s="10">
        <v>2.3758452751867046E-7</v>
      </c>
      <c r="AA397" s="10">
        <v>9.8216677409975535E-7</v>
      </c>
      <c r="AB397" s="10">
        <v>15.126606495233808</v>
      </c>
      <c r="AC397" s="10">
        <v>2.2257769813565034</v>
      </c>
      <c r="AD397" s="10">
        <v>-0.38832799746341085</v>
      </c>
      <c r="AE397" s="10">
        <v>1.3894928226811031E-7</v>
      </c>
      <c r="AF397" s="10">
        <v>-3.0318673256263224</v>
      </c>
      <c r="AG397" s="10">
        <v>-1.0651235661109677</v>
      </c>
      <c r="AH397" s="10">
        <v>0.57516675572335063</v>
      </c>
      <c r="AI397" s="10">
        <v>2.9810835528921946</v>
      </c>
      <c r="AJ397" s="10">
        <v>6.6154913689528891</v>
      </c>
      <c r="AK397" s="10">
        <v>-7.8646360421270929</v>
      </c>
      <c r="AL397" s="10">
        <v>-0.5597402130045771</v>
      </c>
    </row>
    <row r="398" spans="1:38" x14ac:dyDescent="0.25">
      <c r="G398" s="17"/>
      <c r="H398" s="9" t="s">
        <v>21</v>
      </c>
      <c r="I398" s="10">
        <v>-5.3844670723499966E-2</v>
      </c>
      <c r="J398" s="10">
        <v>-3.1445348865799971E-2</v>
      </c>
      <c r="K398" s="10">
        <v>1.7174276052540016E-2</v>
      </c>
      <c r="L398" s="10">
        <v>3.7782636330000008E-2</v>
      </c>
      <c r="M398" s="10">
        <v>2.8593817279999989E-2</v>
      </c>
      <c r="N398" s="10">
        <v>-4.0250273480000043E-2</v>
      </c>
      <c r="O398" s="10">
        <v>-0.19894175345999987</v>
      </c>
      <c r="P398" s="10">
        <v>-0.66980739</v>
      </c>
      <c r="Q398" s="10">
        <v>-0.60932757999999998</v>
      </c>
      <c r="R398" s="10">
        <v>-0.53357972399999987</v>
      </c>
      <c r="S398" s="10">
        <v>-0.33750011000000002</v>
      </c>
      <c r="T398" s="10">
        <v>-0.40801905100000002</v>
      </c>
      <c r="U398" s="10">
        <v>-0.48319728199999984</v>
      </c>
      <c r="V398" s="10">
        <v>-0.33869047749999998</v>
      </c>
      <c r="W398" s="10">
        <v>-0.48609485000000008</v>
      </c>
      <c r="X398" s="10">
        <v>-0.2784096780000001</v>
      </c>
      <c r="Y398" s="10">
        <v>-0.24910239599999978</v>
      </c>
      <c r="Z398" s="10">
        <v>-6.3022355999999946E-2</v>
      </c>
      <c r="AA398" s="10">
        <v>1.8419761999999895E-2</v>
      </c>
      <c r="AB398" s="10">
        <v>-0.25756516999999984</v>
      </c>
      <c r="AC398" s="10">
        <v>-0.262168399</v>
      </c>
      <c r="AD398" s="10">
        <v>3.2648968859999961E-2</v>
      </c>
      <c r="AE398" s="10">
        <v>-6.1086514999999952E-2</v>
      </c>
      <c r="AF398" s="10">
        <v>-0.13239758740000002</v>
      </c>
      <c r="AG398" s="10">
        <v>-0.15868329200000003</v>
      </c>
      <c r="AH398" s="10">
        <v>-5.4087353700000063E-2</v>
      </c>
      <c r="AI398" s="10">
        <v>-2.1243940000000294E-3</v>
      </c>
      <c r="AJ398" s="10">
        <v>-7.0671316000000012E-2</v>
      </c>
      <c r="AK398" s="10">
        <v>-9.3898033000000075E-2</v>
      </c>
      <c r="AL398" s="10">
        <v>6.1959450995279983E-2</v>
      </c>
    </row>
    <row r="399" spans="1:38" x14ac:dyDescent="0.25">
      <c r="G399" s="135"/>
      <c r="H399" s="135" t="s">
        <v>22</v>
      </c>
      <c r="I399" s="18">
        <f t="shared" ref="I399:AL399" si="276">+SUM(I391:I398)</f>
        <v>4.7906682810227252</v>
      </c>
      <c r="J399" s="18">
        <f t="shared" si="276"/>
        <v>-2.4048151891533389</v>
      </c>
      <c r="K399" s="18">
        <f t="shared" si="276"/>
        <v>-9.6518670607258787</v>
      </c>
      <c r="L399" s="18">
        <f t="shared" si="276"/>
        <v>5.5360729210340001</v>
      </c>
      <c r="M399" s="18">
        <f t="shared" si="276"/>
        <v>15.027193462058822</v>
      </c>
      <c r="N399" s="18">
        <f t="shared" si="276"/>
        <v>-7.4695417203339485</v>
      </c>
      <c r="O399" s="18">
        <f t="shared" si="276"/>
        <v>-48.629531336009741</v>
      </c>
      <c r="P399" s="18">
        <f t="shared" si="276"/>
        <v>148.74020002827584</v>
      </c>
      <c r="Q399" s="18">
        <f t="shared" si="276"/>
        <v>246.3158836250478</v>
      </c>
      <c r="R399" s="18">
        <f t="shared" si="276"/>
        <v>146.41297806742861</v>
      </c>
      <c r="S399" s="18">
        <f t="shared" si="276"/>
        <v>148.00235608426181</v>
      </c>
      <c r="T399" s="18">
        <f t="shared" si="276"/>
        <v>168.45682848037575</v>
      </c>
      <c r="U399" s="18">
        <f t="shared" si="276"/>
        <v>203.32079286457488</v>
      </c>
      <c r="V399" s="18">
        <f t="shared" si="276"/>
        <v>223.49119002579428</v>
      </c>
      <c r="W399" s="18">
        <f t="shared" si="276"/>
        <v>150.81314702320753</v>
      </c>
      <c r="X399" s="18">
        <f t="shared" si="276"/>
        <v>311.87718099344545</v>
      </c>
      <c r="Y399" s="18">
        <f t="shared" si="276"/>
        <v>247.42533416532473</v>
      </c>
      <c r="Z399" s="18">
        <f t="shared" si="276"/>
        <v>274.9414762071234</v>
      </c>
      <c r="AA399" s="18">
        <f t="shared" si="276"/>
        <v>250.35091175930305</v>
      </c>
      <c r="AB399" s="18">
        <f t="shared" si="276"/>
        <v>350.57500309266305</v>
      </c>
      <c r="AC399" s="18">
        <f t="shared" si="276"/>
        <v>420.85054520956641</v>
      </c>
      <c r="AD399" s="18">
        <f t="shared" si="276"/>
        <v>384.04590383656017</v>
      </c>
      <c r="AE399" s="18">
        <f t="shared" si="276"/>
        <v>324.84394047390151</v>
      </c>
      <c r="AF399" s="18">
        <f t="shared" si="276"/>
        <v>366.67067051790775</v>
      </c>
      <c r="AG399" s="18">
        <f t="shared" si="276"/>
        <v>351.53506494018376</v>
      </c>
      <c r="AH399" s="18">
        <f t="shared" si="276"/>
        <v>316.55477488865716</v>
      </c>
      <c r="AI399" s="18">
        <f t="shared" si="276"/>
        <v>318.87591565354217</v>
      </c>
      <c r="AJ399" s="18">
        <f t="shared" si="276"/>
        <v>307.73324187331048</v>
      </c>
      <c r="AK399" s="18">
        <f t="shared" si="276"/>
        <v>392.53263192705759</v>
      </c>
      <c r="AL399" s="18">
        <f t="shared" si="276"/>
        <v>440.77612526686409</v>
      </c>
    </row>
    <row r="400" spans="1:38" x14ac:dyDescent="0.25">
      <c r="G400" s="135"/>
      <c r="H400" s="135"/>
      <c r="I400" s="135"/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T400" s="135"/>
      <c r="U400" s="135"/>
      <c r="V400" s="135"/>
      <c r="W400" s="135"/>
      <c r="X400" s="135"/>
      <c r="Y400" s="135"/>
      <c r="Z400" s="135"/>
      <c r="AA400" s="135"/>
      <c r="AB400" s="135"/>
      <c r="AC400" s="135"/>
      <c r="AD400" s="135"/>
      <c r="AE400" s="135"/>
      <c r="AF400" s="135"/>
      <c r="AG400" s="135"/>
      <c r="AH400" s="135"/>
      <c r="AI400" s="135"/>
      <c r="AJ400" s="135"/>
      <c r="AK400" s="135"/>
      <c r="AL400" s="135"/>
    </row>
    <row r="401" spans="1:38" x14ac:dyDescent="0.25">
      <c r="G401" s="135"/>
      <c r="H401" s="135"/>
      <c r="I401" s="135"/>
      <c r="J401" s="135"/>
      <c r="K401" s="135"/>
      <c r="L401" s="135"/>
      <c r="M401" s="135"/>
      <c r="N401" s="135"/>
      <c r="O401" s="135"/>
      <c r="P401" s="135"/>
      <c r="Q401" s="135"/>
      <c r="R401" s="135"/>
      <c r="S401" s="135"/>
      <c r="T401" s="135"/>
      <c r="U401" s="135"/>
      <c r="V401" s="135"/>
      <c r="W401" s="135"/>
      <c r="X401" s="135"/>
      <c r="Y401" s="135"/>
      <c r="Z401" s="135"/>
      <c r="AA401" s="135"/>
      <c r="AB401" s="135"/>
      <c r="AC401" s="135"/>
      <c r="AD401" s="135"/>
      <c r="AE401" s="135"/>
      <c r="AF401" s="135"/>
      <c r="AG401" s="135"/>
      <c r="AH401" s="135"/>
      <c r="AI401" s="135"/>
      <c r="AJ401" s="135"/>
      <c r="AK401" s="135"/>
      <c r="AL401" s="135"/>
    </row>
    <row r="402" spans="1:38" x14ac:dyDescent="0.25">
      <c r="G402" s="135"/>
      <c r="H402" s="135"/>
      <c r="I402" s="135"/>
      <c r="J402" s="135"/>
      <c r="K402" s="135"/>
      <c r="L402" s="135"/>
      <c r="M402" s="135"/>
      <c r="N402" s="135"/>
      <c r="O402" s="135"/>
      <c r="P402" s="135"/>
      <c r="Q402" s="135"/>
      <c r="R402" s="135"/>
      <c r="S402" s="135"/>
      <c r="T402" s="135"/>
      <c r="U402" s="135"/>
      <c r="V402" s="135"/>
      <c r="W402" s="135"/>
      <c r="X402" s="135"/>
      <c r="Y402" s="135"/>
      <c r="Z402" s="135"/>
      <c r="AA402" s="135"/>
      <c r="AB402" s="135"/>
      <c r="AC402" s="135"/>
      <c r="AD402" s="135"/>
      <c r="AE402" s="135"/>
      <c r="AF402" s="135"/>
      <c r="AG402" s="135"/>
      <c r="AH402" s="135"/>
      <c r="AI402" s="135"/>
      <c r="AJ402" s="135"/>
      <c r="AK402" s="135"/>
      <c r="AL402" s="135"/>
    </row>
    <row r="403" spans="1:38" x14ac:dyDescent="0.25">
      <c r="G403" s="135"/>
      <c r="H403" s="135"/>
      <c r="I403" s="135"/>
      <c r="J403" s="135"/>
      <c r="K403" s="135"/>
      <c r="L403" s="135"/>
      <c r="M403" s="135"/>
      <c r="N403" s="135"/>
      <c r="O403" s="135"/>
      <c r="P403" s="135"/>
      <c r="Q403" s="135"/>
      <c r="R403" s="135"/>
      <c r="S403" s="135"/>
      <c r="T403" s="135"/>
      <c r="U403" s="135"/>
      <c r="V403" s="135"/>
      <c r="W403" s="135"/>
      <c r="X403" s="135"/>
      <c r="Y403" s="135"/>
      <c r="Z403" s="135"/>
      <c r="AA403" s="135"/>
      <c r="AB403" s="135"/>
      <c r="AC403" s="135"/>
      <c r="AD403" s="135"/>
      <c r="AE403" s="135"/>
      <c r="AF403" s="135"/>
      <c r="AG403" s="135"/>
      <c r="AH403" s="135"/>
      <c r="AI403" s="135"/>
      <c r="AJ403" s="135"/>
      <c r="AK403" s="135"/>
      <c r="AL403" s="135"/>
    </row>
    <row r="404" spans="1:38" x14ac:dyDescent="0.25"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5"/>
      <c r="U404" s="135"/>
      <c r="V404" s="135"/>
      <c r="W404" s="135"/>
      <c r="X404" s="135"/>
      <c r="Y404" s="135"/>
      <c r="Z404" s="135"/>
      <c r="AA404" s="135"/>
      <c r="AB404" s="135"/>
      <c r="AC404" s="135"/>
      <c r="AD404" s="135"/>
      <c r="AE404" s="135"/>
      <c r="AF404" s="135"/>
      <c r="AG404" s="135"/>
      <c r="AH404" s="135"/>
      <c r="AI404" s="135"/>
      <c r="AJ404" s="135"/>
      <c r="AK404" s="135"/>
      <c r="AL404" s="135"/>
    </row>
    <row r="405" spans="1:38" ht="15.75" thickBot="1" x14ac:dyDescent="0.3">
      <c r="G405" s="135"/>
      <c r="H405" s="135"/>
      <c r="I405" s="135"/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T405" s="135"/>
      <c r="U405" s="135"/>
      <c r="V405" s="135"/>
      <c r="W405" s="135"/>
      <c r="X405" s="135"/>
      <c r="Y405" s="135"/>
      <c r="Z405" s="135"/>
      <c r="AA405" s="135"/>
      <c r="AB405" s="135"/>
      <c r="AC405" s="135"/>
      <c r="AD405" s="135"/>
      <c r="AE405" s="135"/>
      <c r="AF405" s="135"/>
      <c r="AG405" s="135"/>
      <c r="AH405" s="135"/>
      <c r="AI405" s="135"/>
      <c r="AJ405" s="135"/>
      <c r="AK405" s="135"/>
      <c r="AL405" s="135"/>
    </row>
    <row r="406" spans="1:38" ht="21.75" thickTop="1" x14ac:dyDescent="0.35">
      <c r="A406" s="121" t="s">
        <v>9</v>
      </c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H406" s="116"/>
      <c r="AI406" s="116"/>
      <c r="AJ406" s="116"/>
      <c r="AK406" s="116"/>
      <c r="AL406" s="116"/>
    </row>
    <row r="407" spans="1:38" x14ac:dyDescent="0.25">
      <c r="A407" s="134" t="str">
        <f>+A406</f>
        <v>Option 6: 750 MW in 2028 and 750 MW in 2030</v>
      </c>
      <c r="G407" s="135"/>
      <c r="H407" s="135"/>
      <c r="I407" s="135"/>
      <c r="J407" s="135"/>
      <c r="K407" s="135"/>
      <c r="L407" s="135"/>
      <c r="M407" s="135"/>
      <c r="N407" s="135"/>
      <c r="O407" s="135"/>
      <c r="P407" s="135"/>
      <c r="Q407" s="135"/>
      <c r="R407" s="135"/>
      <c r="S407" s="135"/>
      <c r="T407" s="135"/>
      <c r="U407" s="135"/>
      <c r="V407" s="135"/>
      <c r="W407" s="135"/>
      <c r="X407" s="135"/>
      <c r="Y407" s="135"/>
      <c r="Z407" s="135"/>
      <c r="AA407" s="135"/>
      <c r="AB407" s="135"/>
      <c r="AC407" s="135"/>
      <c r="AD407" s="135"/>
      <c r="AE407" s="135"/>
      <c r="AF407" s="135"/>
      <c r="AG407" s="135"/>
      <c r="AH407" s="135"/>
      <c r="AI407" s="135"/>
      <c r="AJ407" s="135"/>
      <c r="AK407" s="135"/>
      <c r="AL407" s="135"/>
    </row>
    <row r="408" spans="1:38" x14ac:dyDescent="0.25">
      <c r="A408" s="134" t="s">
        <v>15</v>
      </c>
      <c r="B408" s="134" t="str">
        <f>+Overview!D7</f>
        <v>1. Global slowdown</v>
      </c>
      <c r="G408" s="135"/>
      <c r="H408" s="135"/>
      <c r="I408" s="135"/>
      <c r="J408" s="135"/>
      <c r="K408" s="135"/>
      <c r="L408" s="135"/>
      <c r="M408" s="135"/>
      <c r="N408" s="135"/>
      <c r="O408" s="135"/>
      <c r="P408" s="135"/>
      <c r="Q408" s="135"/>
      <c r="R408" s="135"/>
      <c r="S408" s="135"/>
      <c r="T408" s="135"/>
      <c r="U408" s="135"/>
      <c r="V408" s="135"/>
      <c r="W408" s="135"/>
      <c r="X408" s="135"/>
      <c r="Y408" s="135"/>
      <c r="Z408" s="135"/>
      <c r="AA408" s="135"/>
      <c r="AB408" s="135"/>
      <c r="AC408" s="135"/>
      <c r="AD408" s="135"/>
      <c r="AE408" s="135"/>
      <c r="AF408" s="135"/>
      <c r="AG408" s="135"/>
      <c r="AH408" s="135"/>
      <c r="AI408" s="135"/>
      <c r="AJ408" s="135"/>
      <c r="AK408" s="135"/>
      <c r="AL408" s="135"/>
    </row>
    <row r="409" spans="1:38" x14ac:dyDescent="0.25">
      <c r="A409" s="136" t="s">
        <v>145</v>
      </c>
      <c r="B409" s="137" t="s">
        <v>163</v>
      </c>
      <c r="C409" s="137" t="s">
        <v>142</v>
      </c>
      <c r="D409" s="138" t="s">
        <v>143</v>
      </c>
      <c r="G409" s="135"/>
      <c r="H409" s="135"/>
      <c r="I409" s="135"/>
      <c r="J409" s="135"/>
      <c r="K409" s="135"/>
      <c r="L409" s="135"/>
      <c r="M409" s="135"/>
      <c r="N409" s="135"/>
      <c r="O409" s="135"/>
      <c r="P409" s="135"/>
      <c r="Q409" s="135"/>
      <c r="R409" s="135"/>
      <c r="S409" s="135"/>
      <c r="T409" s="135"/>
      <c r="U409" s="135"/>
      <c r="V409" s="135"/>
      <c r="W409" s="135"/>
      <c r="X409" s="135"/>
      <c r="Y409" s="135"/>
      <c r="Z409" s="135"/>
      <c r="AA409" s="135"/>
      <c r="AB409" s="135"/>
      <c r="AC409" s="135"/>
      <c r="AD409" s="135"/>
      <c r="AE409" s="135"/>
      <c r="AF409" s="135"/>
      <c r="AG409" s="135"/>
      <c r="AH409" s="135"/>
      <c r="AI409" s="135"/>
      <c r="AJ409" s="135"/>
      <c r="AK409" s="135"/>
      <c r="AL409" s="135"/>
    </row>
    <row r="410" spans="1:38" x14ac:dyDescent="0.25">
      <c r="A410" s="135"/>
      <c r="G410" s="135"/>
      <c r="H410" s="135"/>
      <c r="I410" s="135"/>
      <c r="J410" s="135"/>
      <c r="K410" s="135"/>
      <c r="L410" s="135"/>
      <c r="M410" s="135"/>
      <c r="N410" s="135"/>
      <c r="O410" s="135"/>
      <c r="P410" s="135"/>
      <c r="Q410" s="135"/>
      <c r="R410" s="135"/>
      <c r="S410" s="135"/>
      <c r="T410" s="135"/>
      <c r="U410" s="135"/>
      <c r="V410" s="135"/>
      <c r="W410" s="135"/>
      <c r="X410" s="135"/>
      <c r="Y410" s="135"/>
      <c r="Z410" s="135"/>
      <c r="AA410" s="135"/>
      <c r="AB410" s="135"/>
      <c r="AC410" s="135"/>
      <c r="AD410" s="135"/>
      <c r="AE410" s="135"/>
      <c r="AF410" s="135"/>
      <c r="AG410" s="135"/>
      <c r="AH410" s="135"/>
      <c r="AI410" s="135"/>
      <c r="AJ410" s="135"/>
      <c r="AK410" s="135"/>
      <c r="AL410" s="135"/>
    </row>
    <row r="411" spans="1:38" x14ac:dyDescent="0.25">
      <c r="A411" s="135"/>
      <c r="G411" t="s">
        <v>53</v>
      </c>
      <c r="I411" s="142" t="s">
        <v>23</v>
      </c>
      <c r="J411" s="142" t="s">
        <v>24</v>
      </c>
      <c r="K411" s="142" t="s">
        <v>25</v>
      </c>
      <c r="L411" s="142" t="s">
        <v>26</v>
      </c>
      <c r="M411" s="142" t="s">
        <v>27</v>
      </c>
      <c r="N411" s="142" t="s">
        <v>28</v>
      </c>
      <c r="O411" s="142" t="s">
        <v>29</v>
      </c>
      <c r="P411" s="142" t="s">
        <v>30</v>
      </c>
      <c r="Q411" s="142" t="s">
        <v>31</v>
      </c>
      <c r="R411" s="142" t="s">
        <v>32</v>
      </c>
      <c r="S411" s="142" t="s">
        <v>33</v>
      </c>
      <c r="T411" s="142" t="s">
        <v>34</v>
      </c>
      <c r="U411" s="142" t="s">
        <v>35</v>
      </c>
      <c r="V411" s="142" t="s">
        <v>36</v>
      </c>
      <c r="W411" s="142" t="s">
        <v>37</v>
      </c>
      <c r="X411" s="142" t="s">
        <v>38</v>
      </c>
      <c r="Y411" s="142" t="s">
        <v>39</v>
      </c>
      <c r="Z411" s="142" t="s">
        <v>40</v>
      </c>
      <c r="AA411" s="142" t="s">
        <v>41</v>
      </c>
      <c r="AB411" s="142" t="s">
        <v>42</v>
      </c>
      <c r="AC411" s="142" t="s">
        <v>43</v>
      </c>
      <c r="AD411" s="142" t="s">
        <v>44</v>
      </c>
      <c r="AE411" s="142" t="s">
        <v>45</v>
      </c>
      <c r="AF411" s="142" t="s">
        <v>46</v>
      </c>
      <c r="AG411" s="142" t="s">
        <v>47</v>
      </c>
      <c r="AH411" s="142" t="s">
        <v>48</v>
      </c>
      <c r="AI411" s="142" t="s">
        <v>49</v>
      </c>
      <c r="AJ411" s="142" t="s">
        <v>50</v>
      </c>
      <c r="AK411" s="142" t="s">
        <v>51</v>
      </c>
      <c r="AL411" s="142" t="s">
        <v>52</v>
      </c>
    </row>
    <row r="412" spans="1:38" x14ac:dyDescent="0.25">
      <c r="A412" s="135"/>
      <c r="G412" s="8"/>
      <c r="H412" s="9" t="s">
        <v>16</v>
      </c>
      <c r="I412" s="141">
        <v>1.4614498938258606E-3</v>
      </c>
      <c r="J412" s="141">
        <v>1.4684436242409227E-3</v>
      </c>
      <c r="K412" s="141">
        <v>-6.6996347778104735</v>
      </c>
      <c r="L412" s="141">
        <v>-6.3427366254385902</v>
      </c>
      <c r="M412" s="141">
        <v>-8.7415621902182465</v>
      </c>
      <c r="N412" s="141">
        <v>-20.563980389242545</v>
      </c>
      <c r="O412" s="141">
        <v>-16.274193032701334</v>
      </c>
      <c r="P412" s="141">
        <v>-16.667645879044898</v>
      </c>
      <c r="Q412" s="141">
        <v>-15.696343683667635</v>
      </c>
      <c r="R412" s="141">
        <v>8.7474797022724147</v>
      </c>
      <c r="S412" s="141">
        <v>47.649022901934018</v>
      </c>
      <c r="T412" s="141">
        <v>62.002295646945811</v>
      </c>
      <c r="U412" s="141">
        <v>6.0862098912745068</v>
      </c>
      <c r="V412" s="141">
        <v>57.962386721247185</v>
      </c>
      <c r="W412" s="141">
        <v>79.045608973449248</v>
      </c>
      <c r="X412" s="141">
        <v>98.394348662909124</v>
      </c>
      <c r="Y412" s="141">
        <v>54.145848401172316</v>
      </c>
      <c r="Z412" s="141">
        <v>49.325292153345572</v>
      </c>
      <c r="AA412" s="141">
        <v>43.720590159564608</v>
      </c>
      <c r="AB412" s="141">
        <v>26.87322039064361</v>
      </c>
      <c r="AC412" s="141">
        <v>28.834642773835412</v>
      </c>
      <c r="AD412" s="141">
        <v>30.047477722240046</v>
      </c>
      <c r="AE412" s="141">
        <v>20.66243775062253</v>
      </c>
      <c r="AF412" s="141">
        <v>-38.614922388366722</v>
      </c>
      <c r="AG412" s="141">
        <v>-43.282364572403594</v>
      </c>
      <c r="AH412" s="141">
        <v>-42.367030057435386</v>
      </c>
      <c r="AI412" s="141">
        <v>-36.597948979852617</v>
      </c>
      <c r="AJ412" s="141">
        <v>-40.80732382531437</v>
      </c>
      <c r="AK412" s="141">
        <v>-39.516855644566476</v>
      </c>
      <c r="AL412" s="141">
        <v>-33.93501411953298</v>
      </c>
    </row>
    <row r="413" spans="1:38" x14ac:dyDescent="0.25">
      <c r="A413" s="135"/>
      <c r="G413" s="11"/>
      <c r="H413" s="9" t="s">
        <v>125</v>
      </c>
      <c r="I413" s="10">
        <v>3.3744590008735003</v>
      </c>
      <c r="J413" s="10">
        <v>3.1861477899559674</v>
      </c>
      <c r="K413" s="10">
        <v>1.4733040164084024</v>
      </c>
      <c r="L413" s="10">
        <v>1.4554179898536148</v>
      </c>
      <c r="M413" s="10">
        <v>0.60509550679041979</v>
      </c>
      <c r="N413" s="10">
        <v>-5.9024153121868181</v>
      </c>
      <c r="O413" s="10">
        <v>-4.5531635153410761</v>
      </c>
      <c r="P413" s="10">
        <v>-3.3027900763275539</v>
      </c>
      <c r="Q413" s="10">
        <v>-6.1976023602625219E-2</v>
      </c>
      <c r="R413" s="10">
        <v>3.5054296436323682</v>
      </c>
      <c r="S413" s="10">
        <v>5.9957532297322587</v>
      </c>
      <c r="T413" s="10">
        <v>13.734215596351756</v>
      </c>
      <c r="U413" s="10">
        <v>-1.1583923968145342</v>
      </c>
      <c r="V413" s="10">
        <v>12.430495801916109</v>
      </c>
      <c r="W413" s="10">
        <v>14.144587539648924</v>
      </c>
      <c r="X413" s="10">
        <v>16.434469188506625</v>
      </c>
      <c r="Y413" s="10">
        <v>5.0682304099561861</v>
      </c>
      <c r="Z413" s="10">
        <v>4.2774355872604133</v>
      </c>
      <c r="AA413" s="10">
        <v>3.5430293325430284</v>
      </c>
      <c r="AB413" s="10">
        <v>-4.8977075439622695</v>
      </c>
      <c r="AC413" s="10">
        <v>-3.4493616647753811</v>
      </c>
      <c r="AD413" s="10">
        <v>-2.1248115241634196</v>
      </c>
      <c r="AE413" s="10">
        <v>-4.5006834771636477</v>
      </c>
      <c r="AF413" s="10">
        <v>-21.642230166496802</v>
      </c>
      <c r="AG413" s="10">
        <v>-22.427783188409592</v>
      </c>
      <c r="AH413" s="10">
        <v>-21.262293583912822</v>
      </c>
      <c r="AI413" s="10">
        <v>-19.744611322896731</v>
      </c>
      <c r="AJ413" s="10">
        <v>-19.746294626894496</v>
      </c>
      <c r="AK413" s="10">
        <v>-18.884812006687071</v>
      </c>
      <c r="AL413" s="10">
        <v>-17.236243213299417</v>
      </c>
    </row>
    <row r="414" spans="1:38" x14ac:dyDescent="0.25">
      <c r="A414" s="135"/>
      <c r="G414" s="12"/>
      <c r="H414" s="9" t="s">
        <v>17</v>
      </c>
      <c r="I414" s="10">
        <v>10.456560533159973</v>
      </c>
      <c r="J414" s="10">
        <v>-1.9894235805491007</v>
      </c>
      <c r="K414" s="10">
        <v>6.969599969200317</v>
      </c>
      <c r="L414" s="10">
        <v>8.161536377689572</v>
      </c>
      <c r="M414" s="10">
        <v>8.2898532342601357</v>
      </c>
      <c r="N414" s="10">
        <v>-13.261139619251935</v>
      </c>
      <c r="O414" s="10">
        <v>-38.521772780899482</v>
      </c>
      <c r="P414" s="10">
        <v>-2.8927327723695271</v>
      </c>
      <c r="Q414" s="10">
        <v>19.871673264131005</v>
      </c>
      <c r="R414" s="10">
        <v>93.8726019216856</v>
      </c>
      <c r="S414" s="10">
        <v>-13.347040428529908</v>
      </c>
      <c r="T414" s="10">
        <v>63.43090178756006</v>
      </c>
      <c r="U414" s="10">
        <v>66.30142242362399</v>
      </c>
      <c r="V414" s="10">
        <v>60.220661386599431</v>
      </c>
      <c r="W414" s="10">
        <v>25.229865116959104</v>
      </c>
      <c r="X414" s="10">
        <v>101.63555551088007</v>
      </c>
      <c r="Y414" s="10">
        <v>138.1867601456629</v>
      </c>
      <c r="Z414" s="10">
        <v>79.160202941486091</v>
      </c>
      <c r="AA414" s="10">
        <v>90.226109944910263</v>
      </c>
      <c r="AB414" s="10">
        <v>92.65397060777002</v>
      </c>
      <c r="AC414" s="10">
        <v>102.19362049876008</v>
      </c>
      <c r="AD414" s="10">
        <v>140.16926872928036</v>
      </c>
      <c r="AE414" s="10">
        <v>111.98803922763005</v>
      </c>
      <c r="AF414" s="10">
        <v>214.35229716438016</v>
      </c>
      <c r="AG414" s="10">
        <v>194.95456554237012</v>
      </c>
      <c r="AH414" s="10">
        <v>172.13153691211505</v>
      </c>
      <c r="AI414" s="10">
        <v>188.09825604009984</v>
      </c>
      <c r="AJ414" s="10">
        <v>132.47482796746999</v>
      </c>
      <c r="AK414" s="10">
        <v>152.52738379404002</v>
      </c>
      <c r="AL414" s="10">
        <v>171.39300478973007</v>
      </c>
    </row>
    <row r="415" spans="1:38" x14ac:dyDescent="0.25">
      <c r="A415" s="135"/>
      <c r="G415" s="13"/>
      <c r="H415" s="9" t="s">
        <v>126</v>
      </c>
      <c r="I415" s="10">
        <v>-0.74878511798647196</v>
      </c>
      <c r="J415" s="10">
        <v>0.38685302627993678</v>
      </c>
      <c r="K415" s="10">
        <v>0.41806802421911016</v>
      </c>
      <c r="L415" s="10">
        <v>0.22284962982064371</v>
      </c>
      <c r="M415" s="10">
        <v>0.49841452709301848</v>
      </c>
      <c r="N415" s="10">
        <v>6.9334502971630627</v>
      </c>
      <c r="O415" s="10">
        <v>10.109323947783764</v>
      </c>
      <c r="P415" s="10">
        <v>5.0864147823801886</v>
      </c>
      <c r="Q415" s="10">
        <v>7.5823232239307572</v>
      </c>
      <c r="R415" s="10">
        <v>12.22746621445242</v>
      </c>
      <c r="S415" s="10">
        <v>7.5917464060269708</v>
      </c>
      <c r="T415" s="10">
        <v>9.7725016014999824</v>
      </c>
      <c r="U415" s="10">
        <v>12.421216302413484</v>
      </c>
      <c r="V415" s="10">
        <v>8.657356179533906</v>
      </c>
      <c r="W415" s="10">
        <v>6.8227021739493807</v>
      </c>
      <c r="X415" s="10">
        <v>-0.45821375188813818</v>
      </c>
      <c r="Y415" s="10">
        <v>2.6976654118902275</v>
      </c>
      <c r="Z415" s="10">
        <v>5.2284502764043737</v>
      </c>
      <c r="AA415" s="10">
        <v>3.6399011272928306</v>
      </c>
      <c r="AB415" s="10">
        <v>8.6995021061404714</v>
      </c>
      <c r="AC415" s="10">
        <v>6.3205026526659935</v>
      </c>
      <c r="AD415" s="10">
        <v>5.8975945491909556</v>
      </c>
      <c r="AE415" s="10">
        <v>6.5095659882900065</v>
      </c>
      <c r="AF415" s="10">
        <v>16.042852393572673</v>
      </c>
      <c r="AG415" s="10">
        <v>16.766276825849957</v>
      </c>
      <c r="AH415" s="10">
        <v>15.582350713805141</v>
      </c>
      <c r="AI415" s="10">
        <v>13.931670345689611</v>
      </c>
      <c r="AJ415" s="10">
        <v>13.537868603012953</v>
      </c>
      <c r="AK415" s="10">
        <v>12.293545787186531</v>
      </c>
      <c r="AL415" s="10">
        <v>10.53014346708207</v>
      </c>
    </row>
    <row r="416" spans="1:38" x14ac:dyDescent="0.25">
      <c r="A416" s="135"/>
      <c r="G416" s="14"/>
      <c r="H416" s="9" t="s">
        <v>18</v>
      </c>
      <c r="I416" s="10">
        <v>5.3941364361228096E-5</v>
      </c>
      <c r="J416" s="10">
        <v>5.8450163784525694E-5</v>
      </c>
      <c r="K416" s="10">
        <v>5.6080208058558465E-5</v>
      </c>
      <c r="L416" s="10">
        <v>6.1789305834978464E-5</v>
      </c>
      <c r="M416" s="10">
        <v>7.33557486343509E-5</v>
      </c>
      <c r="N416" s="10">
        <v>7.4491872577256858E-5</v>
      </c>
      <c r="O416" s="10">
        <v>4.3838707267010403E-5</v>
      </c>
      <c r="P416" s="10">
        <v>3.9899651394977812E-5</v>
      </c>
      <c r="Q416" s="10">
        <v>3.9125565542620427E-5</v>
      </c>
      <c r="R416" s="10">
        <v>3.1641061972612246</v>
      </c>
      <c r="S416" s="10">
        <v>2.9878833906155684</v>
      </c>
      <c r="T416" s="10">
        <v>6.1020085727107336</v>
      </c>
      <c r="U416" s="10">
        <v>2.6654685982909534</v>
      </c>
      <c r="V416" s="10">
        <v>8.555770881200166</v>
      </c>
      <c r="W416" s="10">
        <v>9.8522381049070304</v>
      </c>
      <c r="X416" s="10">
        <v>14.891004375315589</v>
      </c>
      <c r="Y416" s="10">
        <v>8.6971872676526516</v>
      </c>
      <c r="Z416" s="10">
        <v>10.139835459917037</v>
      </c>
      <c r="AA416" s="10">
        <v>9.9897420377031949</v>
      </c>
      <c r="AB416" s="10">
        <v>5.6966256083059648</v>
      </c>
      <c r="AC416" s="10">
        <v>6.5380589868262149</v>
      </c>
      <c r="AD416" s="10">
        <v>9.3808272659545651</v>
      </c>
      <c r="AE416" s="10">
        <v>3.5003138499903486</v>
      </c>
      <c r="AF416" s="10">
        <v>-6.4112229573077002</v>
      </c>
      <c r="AG416" s="10">
        <v>-7.5600598613917214</v>
      </c>
      <c r="AH416" s="10">
        <v>-6.9128164181217642</v>
      </c>
      <c r="AI416" s="10">
        <v>-6.528809476663838</v>
      </c>
      <c r="AJ416" s="10">
        <v>-6.1824910940625983</v>
      </c>
      <c r="AK416" s="10">
        <v>-5.3019889171874297</v>
      </c>
      <c r="AL416" s="10">
        <v>-4.8073043161592466</v>
      </c>
    </row>
    <row r="417" spans="1:38" x14ac:dyDescent="0.25">
      <c r="A417" s="135"/>
      <c r="G417" s="15"/>
      <c r="H417" s="9" t="s">
        <v>19</v>
      </c>
      <c r="I417" s="10">
        <v>1.1512760699999916E-3</v>
      </c>
      <c r="J417" s="10">
        <v>1.1524055199999984E-3</v>
      </c>
      <c r="K417" s="10">
        <v>-0.17619178151000625</v>
      </c>
      <c r="L417" s="10">
        <v>1.4940930299989219E-3</v>
      </c>
      <c r="M417" s="10">
        <v>1.1582880400000028E-3</v>
      </c>
      <c r="N417" s="10">
        <v>10.498214495240006</v>
      </c>
      <c r="O417" s="10">
        <v>0.77887229601000385</v>
      </c>
      <c r="P417" s="10">
        <v>4.3352720000094241E-5</v>
      </c>
      <c r="Q417" s="10">
        <v>1.0659869000000013E-3</v>
      </c>
      <c r="R417" s="10">
        <v>1.1007029800000016E-3</v>
      </c>
      <c r="S417" s="10">
        <v>8.5125849059800007</v>
      </c>
      <c r="T417" s="10">
        <v>2.4164397170000004E-2</v>
      </c>
      <c r="U417" s="10">
        <v>-2.4730689199999939E-3</v>
      </c>
      <c r="V417" s="10">
        <v>1.0119114006000016</v>
      </c>
      <c r="W417" s="10">
        <v>2.8856362976700005</v>
      </c>
      <c r="X417" s="10">
        <v>2.2979107272700041</v>
      </c>
      <c r="Y417" s="10">
        <v>-3.8374598890000222E-2</v>
      </c>
      <c r="Z417" s="10">
        <v>1.4584579526300008</v>
      </c>
      <c r="AA417" s="10">
        <v>1.5361559764800008</v>
      </c>
      <c r="AB417" s="10">
        <v>-8.543209230220004</v>
      </c>
      <c r="AC417" s="10">
        <v>0.35923342739999997</v>
      </c>
      <c r="AD417" s="10">
        <v>-6.6737039650899987</v>
      </c>
      <c r="AE417" s="10">
        <v>-0.15476835374000064</v>
      </c>
      <c r="AF417" s="10">
        <v>-9.1311893430001234E-2</v>
      </c>
      <c r="AG417" s="10">
        <v>8.6889183999999762E-4</v>
      </c>
      <c r="AH417" s="10">
        <v>0.41335885841000231</v>
      </c>
      <c r="AI417" s="10">
        <v>2.4078364846999998</v>
      </c>
      <c r="AJ417" s="10">
        <v>-3.2383530189998844E-2</v>
      </c>
      <c r="AK417" s="10">
        <v>-9.5924232599997605E-3</v>
      </c>
      <c r="AL417" s="10">
        <v>0.71320789265000251</v>
      </c>
    </row>
    <row r="418" spans="1:38" x14ac:dyDescent="0.25">
      <c r="A418" s="135"/>
      <c r="G418" s="16"/>
      <c r="H418" s="9" t="s">
        <v>20</v>
      </c>
      <c r="I418" s="10">
        <v>8.4261371069516144E-2</v>
      </c>
      <c r="J418" s="10">
        <v>7.0773981692889856E-5</v>
      </c>
      <c r="K418" s="10">
        <v>2.747724492537199E-4</v>
      </c>
      <c r="L418" s="10">
        <v>-5.6869342420110769E-2</v>
      </c>
      <c r="M418" s="10">
        <v>7.6776195178851481E-4</v>
      </c>
      <c r="N418" s="10">
        <v>1.9820649099365184</v>
      </c>
      <c r="O418" s="10">
        <v>-0.85395361172892237</v>
      </c>
      <c r="P418" s="10">
        <v>-3.7739232392463218</v>
      </c>
      <c r="Q418" s="10">
        <v>-0.31981560090248706</v>
      </c>
      <c r="R418" s="10">
        <v>0.25300086087956686</v>
      </c>
      <c r="S418" s="10">
        <v>0.61325744338338573</v>
      </c>
      <c r="T418" s="10">
        <v>0.96951727066571669</v>
      </c>
      <c r="U418" s="10">
        <v>-0.12875556330032242</v>
      </c>
      <c r="V418" s="10">
        <v>-1.0794957954173512</v>
      </c>
      <c r="W418" s="10">
        <v>15.418604971042456</v>
      </c>
      <c r="X418" s="10">
        <v>-14.39957123847039</v>
      </c>
      <c r="Y418" s="10">
        <v>1.9046703856906433E-4</v>
      </c>
      <c r="Z418" s="10">
        <v>4.0981921405890257E-7</v>
      </c>
      <c r="AA418" s="10">
        <v>5.9834407064272653E-7</v>
      </c>
      <c r="AB418" s="10">
        <v>1.22276401256384E-6</v>
      </c>
      <c r="AC418" s="10">
        <v>-8.0598584427442183E-7</v>
      </c>
      <c r="AD418" s="10">
        <v>-5.2026666866064136E-8</v>
      </c>
      <c r="AE418" s="10">
        <v>-6.7601292939284982E-7</v>
      </c>
      <c r="AF418" s="10">
        <v>1.1270704226692414E-7</v>
      </c>
      <c r="AG418" s="10">
        <v>-0.25352246674317797</v>
      </c>
      <c r="AH418" s="10">
        <v>-6.4144423821983943E-7</v>
      </c>
      <c r="AI418" s="10">
        <v>-1.0700543293881659E-7</v>
      </c>
      <c r="AJ418" s="10">
        <v>-2.9415121627319718E-7</v>
      </c>
      <c r="AK418" s="10">
        <v>-3.1172392119353364E-5</v>
      </c>
      <c r="AL418" s="10">
        <v>-3.8153599623148635E-6</v>
      </c>
    </row>
    <row r="419" spans="1:38" x14ac:dyDescent="0.25">
      <c r="A419" s="135"/>
      <c r="G419" s="17"/>
      <c r="H419" s="9" t="s">
        <v>21</v>
      </c>
      <c r="I419" s="10">
        <v>1.3476449759999981E-2</v>
      </c>
      <c r="J419" s="10">
        <v>1.4773966153999951E-2</v>
      </c>
      <c r="K419" s="10">
        <v>1.9351327692000098E-2</v>
      </c>
      <c r="L419" s="10">
        <v>2.4057398619999892E-2</v>
      </c>
      <c r="M419" s="10">
        <v>2.4874599299999967E-2</v>
      </c>
      <c r="N419" s="10">
        <v>-0.239769447459</v>
      </c>
      <c r="O419" s="10">
        <v>-0.39011837782100006</v>
      </c>
      <c r="P419" s="10">
        <v>-0.19812853462099994</v>
      </c>
      <c r="Q419" s="10">
        <v>-0.41815842733000003</v>
      </c>
      <c r="R419" s="10">
        <v>-0.22687125675700001</v>
      </c>
      <c r="S419" s="10">
        <v>-0.49732071104000003</v>
      </c>
      <c r="T419" s="10">
        <v>-0.49105609660700006</v>
      </c>
      <c r="U419" s="10">
        <v>-0.51609817655699997</v>
      </c>
      <c r="V419" s="10">
        <v>-0.46634412941999992</v>
      </c>
      <c r="W419" s="10">
        <v>-0.55167964624400001</v>
      </c>
      <c r="X419" s="10">
        <v>-0.41076377096</v>
      </c>
      <c r="Y419" s="10">
        <v>-0.38602049034699998</v>
      </c>
      <c r="Z419" s="10">
        <v>-0.25014207607</v>
      </c>
      <c r="AA419" s="10">
        <v>-0.19401057861999998</v>
      </c>
      <c r="AB419" s="10">
        <v>-0.30747248230000002</v>
      </c>
      <c r="AC419" s="10">
        <v>-0.30025424356899977</v>
      </c>
      <c r="AD419" s="10">
        <v>-0.1524080650059999</v>
      </c>
      <c r="AE419" s="10">
        <v>-0.23530654171799995</v>
      </c>
      <c r="AF419" s="10">
        <v>-0.19596013765499998</v>
      </c>
      <c r="AG419" s="10">
        <v>-0.20328876506200005</v>
      </c>
      <c r="AH419" s="10">
        <v>-0.10421993182400001</v>
      </c>
      <c r="AI419" s="10">
        <v>-6.8109225799999978E-2</v>
      </c>
      <c r="AJ419" s="10">
        <v>-0.13483101198800002</v>
      </c>
      <c r="AK419" s="10">
        <v>-0.1366184034849999</v>
      </c>
      <c r="AL419" s="10">
        <v>-4.0345363258000019E-2</v>
      </c>
    </row>
    <row r="420" spans="1:38" x14ac:dyDescent="0.25">
      <c r="A420" s="135"/>
      <c r="G420" s="135"/>
      <c r="H420" s="135" t="s">
        <v>22</v>
      </c>
      <c r="I420" s="18">
        <f>+SUM(I412:I419)</f>
        <v>13.182638904204707</v>
      </c>
      <c r="J420" s="18">
        <f t="shared" ref="J420:AL420" si="277">+SUM(J412:J419)</f>
        <v>1.6011012751305218</v>
      </c>
      <c r="K420" s="18">
        <f t="shared" si="277"/>
        <v>2.0048276308566626</v>
      </c>
      <c r="L420" s="18">
        <f t="shared" si="277"/>
        <v>3.4658113104609631</v>
      </c>
      <c r="M420" s="18">
        <f t="shared" si="277"/>
        <v>0.67867508296575019</v>
      </c>
      <c r="N420" s="18">
        <f t="shared" si="277"/>
        <v>-20.553500573928137</v>
      </c>
      <c r="O420" s="18">
        <f t="shared" si="277"/>
        <v>-49.70496123599078</v>
      </c>
      <c r="P420" s="18">
        <f t="shared" si="277"/>
        <v>-21.748722466857718</v>
      </c>
      <c r="Q420" s="18">
        <f t="shared" si="277"/>
        <v>10.958807865024557</v>
      </c>
      <c r="R420" s="18">
        <f t="shared" si="277"/>
        <v>121.54431398640659</v>
      </c>
      <c r="S420" s="18">
        <f t="shared" si="277"/>
        <v>59.505887138102288</v>
      </c>
      <c r="T420" s="18">
        <f t="shared" si="277"/>
        <v>155.54454877629706</v>
      </c>
      <c r="U420" s="18">
        <f t="shared" si="277"/>
        <v>85.668598010011095</v>
      </c>
      <c r="V420" s="18">
        <f t="shared" si="277"/>
        <v>147.29274244625944</v>
      </c>
      <c r="W420" s="18">
        <f t="shared" si="277"/>
        <v>152.84756353138215</v>
      </c>
      <c r="X420" s="18">
        <f t="shared" si="277"/>
        <v>218.38473970356287</v>
      </c>
      <c r="Y420" s="18">
        <f t="shared" si="277"/>
        <v>208.37148701413588</v>
      </c>
      <c r="Z420" s="18">
        <f t="shared" si="277"/>
        <v>149.3395327047927</v>
      </c>
      <c r="AA420" s="18">
        <f t="shared" si="277"/>
        <v>152.46151859821796</v>
      </c>
      <c r="AB420" s="18">
        <f t="shared" si="277"/>
        <v>120.17493067914181</v>
      </c>
      <c r="AC420" s="18">
        <f t="shared" si="277"/>
        <v>140.4964416251575</v>
      </c>
      <c r="AD420" s="18">
        <f t="shared" si="277"/>
        <v>176.54424466037983</v>
      </c>
      <c r="AE420" s="18">
        <f t="shared" si="277"/>
        <v>137.7695977678984</v>
      </c>
      <c r="AF420" s="18">
        <f t="shared" si="277"/>
        <v>163.43950212740367</v>
      </c>
      <c r="AG420" s="18">
        <f t="shared" si="277"/>
        <v>137.99469240604998</v>
      </c>
      <c r="AH420" s="18">
        <f t="shared" si="277"/>
        <v>117.48088585159198</v>
      </c>
      <c r="AI420" s="18">
        <f t="shared" si="277"/>
        <v>141.49828375827084</v>
      </c>
      <c r="AJ420" s="18">
        <f t="shared" si="277"/>
        <v>79.109372187882258</v>
      </c>
      <c r="AK420" s="18">
        <f t="shared" si="277"/>
        <v>100.97103101364846</v>
      </c>
      <c r="AL420" s="18">
        <f t="shared" si="277"/>
        <v>126.61744532185254</v>
      </c>
    </row>
    <row r="421" spans="1:38" x14ac:dyDescent="0.25">
      <c r="A421" s="135"/>
      <c r="G421" s="135"/>
      <c r="H421" s="135"/>
      <c r="I421" s="135"/>
      <c r="J421" s="135"/>
      <c r="K421" s="135"/>
      <c r="L421" s="135"/>
      <c r="M421" s="135"/>
      <c r="N421" s="135"/>
      <c r="O421" s="135"/>
      <c r="P421" s="135"/>
      <c r="Q421" s="135"/>
      <c r="R421" s="135"/>
      <c r="S421" s="135"/>
      <c r="T421" s="135"/>
      <c r="U421" s="135"/>
      <c r="V421" s="135"/>
      <c r="W421" s="135"/>
      <c r="X421" s="135"/>
      <c r="Y421" s="135"/>
      <c r="Z421" s="135"/>
      <c r="AA421" s="135"/>
      <c r="AB421" s="135"/>
      <c r="AC421" s="135"/>
      <c r="AD421" s="135"/>
      <c r="AE421" s="135"/>
      <c r="AF421" s="135"/>
      <c r="AG421" s="135"/>
      <c r="AH421" s="135"/>
      <c r="AI421" s="135"/>
      <c r="AJ421" s="135"/>
      <c r="AK421" s="135"/>
      <c r="AL421" s="135"/>
    </row>
    <row r="422" spans="1:38" x14ac:dyDescent="0.25">
      <c r="A422" s="135"/>
      <c r="G422" s="135"/>
      <c r="H422" s="135"/>
      <c r="I422" s="135"/>
      <c r="J422" s="135"/>
      <c r="K422" s="135"/>
      <c r="L422" s="135"/>
      <c r="M422" s="135"/>
      <c r="N422" s="135"/>
      <c r="O422" s="135"/>
      <c r="P422" s="135"/>
      <c r="Q422" s="135"/>
      <c r="R422" s="135"/>
      <c r="S422" s="135"/>
      <c r="T422" s="135"/>
      <c r="U422" s="135"/>
      <c r="V422" s="135"/>
      <c r="W422" s="135"/>
      <c r="X422" s="135"/>
      <c r="Y422" s="135"/>
      <c r="Z422" s="135"/>
      <c r="AA422" s="135"/>
      <c r="AB422" s="135"/>
      <c r="AC422" s="135"/>
      <c r="AD422" s="135"/>
      <c r="AE422" s="135"/>
      <c r="AF422" s="135"/>
      <c r="AG422" s="135"/>
      <c r="AH422" s="135"/>
      <c r="AI422" s="135"/>
      <c r="AJ422" s="135"/>
      <c r="AK422" s="135"/>
      <c r="AL422" s="135"/>
    </row>
    <row r="423" spans="1:38" x14ac:dyDescent="0.25">
      <c r="A423" s="135"/>
      <c r="G423" s="135"/>
      <c r="H423" s="135"/>
      <c r="I423" s="135"/>
      <c r="J423" s="135"/>
      <c r="K423" s="135"/>
      <c r="L423" s="135"/>
      <c r="M423" s="135"/>
      <c r="N423" s="135"/>
      <c r="O423" s="135"/>
      <c r="P423" s="135"/>
      <c r="Q423" s="135"/>
      <c r="R423" s="135"/>
      <c r="S423" s="135"/>
      <c r="T423" s="135"/>
      <c r="U423" s="135"/>
      <c r="V423" s="135"/>
      <c r="W423" s="135"/>
      <c r="X423" s="135"/>
      <c r="Y423" s="135"/>
      <c r="Z423" s="135"/>
      <c r="AA423" s="135"/>
      <c r="AB423" s="135"/>
      <c r="AC423" s="135"/>
      <c r="AD423" s="135"/>
      <c r="AE423" s="135"/>
      <c r="AF423" s="135"/>
      <c r="AG423" s="135"/>
      <c r="AH423" s="135"/>
      <c r="AI423" s="135"/>
      <c r="AJ423" s="135"/>
      <c r="AK423" s="135"/>
      <c r="AL423" s="135"/>
    </row>
    <row r="424" spans="1:38" x14ac:dyDescent="0.25">
      <c r="A424" s="135"/>
      <c r="G424" s="135"/>
      <c r="H424" s="135"/>
      <c r="I424" s="135"/>
      <c r="J424" s="135"/>
      <c r="K424" s="135"/>
      <c r="L424" s="135"/>
      <c r="M424" s="135"/>
      <c r="N424" s="135"/>
      <c r="O424" s="135"/>
      <c r="P424" s="135"/>
      <c r="Q424" s="135"/>
      <c r="R424" s="135"/>
      <c r="S424" s="135"/>
      <c r="T424" s="135"/>
      <c r="U424" s="135"/>
      <c r="V424" s="135"/>
      <c r="W424" s="135"/>
      <c r="X424" s="135"/>
      <c r="Y424" s="135"/>
      <c r="Z424" s="135"/>
      <c r="AA424" s="135"/>
      <c r="AB424" s="135"/>
      <c r="AC424" s="135"/>
      <c r="AD424" s="135"/>
      <c r="AE424" s="135"/>
      <c r="AF424" s="135"/>
      <c r="AG424" s="135"/>
      <c r="AH424" s="135"/>
      <c r="AI424" s="135"/>
      <c r="AJ424" s="135"/>
      <c r="AK424" s="135"/>
      <c r="AL424" s="135"/>
    </row>
    <row r="425" spans="1:38" x14ac:dyDescent="0.25">
      <c r="A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135"/>
      <c r="S425" s="135"/>
      <c r="T425" s="135"/>
      <c r="U425" s="135"/>
      <c r="V425" s="135"/>
      <c r="W425" s="135"/>
      <c r="X425" s="135"/>
      <c r="Y425" s="135"/>
      <c r="Z425" s="135"/>
      <c r="AA425" s="135"/>
      <c r="AB425" s="135"/>
      <c r="AC425" s="135"/>
      <c r="AD425" s="135"/>
      <c r="AE425" s="135"/>
      <c r="AF425" s="135"/>
      <c r="AG425" s="135"/>
      <c r="AH425" s="135"/>
      <c r="AI425" s="135"/>
      <c r="AJ425" s="135"/>
      <c r="AK425" s="135"/>
      <c r="AL425" s="135"/>
    </row>
    <row r="426" spans="1:38" ht="15.75" thickBot="1" x14ac:dyDescent="0.3">
      <c r="A426" s="139"/>
      <c r="B426" s="139"/>
      <c r="C426" s="139"/>
      <c r="D426" s="139"/>
      <c r="E426" s="139"/>
      <c r="F426" s="139"/>
      <c r="G426" s="139"/>
      <c r="H426" s="139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9"/>
      <c r="Y426" s="139"/>
      <c r="Z426" s="139"/>
      <c r="AA426" s="139"/>
      <c r="AB426" s="139"/>
      <c r="AC426" s="139"/>
      <c r="AD426" s="139"/>
      <c r="AE426" s="139"/>
      <c r="AF426" s="139"/>
      <c r="AG426" s="139"/>
      <c r="AH426" s="139"/>
      <c r="AI426" s="139"/>
      <c r="AJ426" s="139"/>
      <c r="AK426" s="139"/>
      <c r="AL426" s="139"/>
    </row>
    <row r="427" spans="1:38" x14ac:dyDescent="0.25">
      <c r="A427" s="134" t="str">
        <f>+A406</f>
        <v>Option 6: 750 MW in 2028 and 750 MW in 2030</v>
      </c>
      <c r="G427" s="135"/>
      <c r="H427" s="135"/>
      <c r="I427" s="135"/>
      <c r="J427" s="135"/>
      <c r="K427" s="135"/>
      <c r="L427" s="135"/>
      <c r="M427" s="135"/>
      <c r="N427" s="135"/>
      <c r="O427" s="135"/>
      <c r="P427" s="135"/>
      <c r="Q427" s="135"/>
      <c r="R427" s="135"/>
      <c r="S427" s="135"/>
      <c r="T427" s="135"/>
      <c r="U427" s="135"/>
      <c r="V427" s="135"/>
      <c r="W427" s="135"/>
      <c r="X427" s="135"/>
      <c r="Y427" s="135"/>
      <c r="Z427" s="135"/>
      <c r="AA427" s="135"/>
      <c r="AB427" s="135"/>
      <c r="AC427" s="135"/>
      <c r="AD427" s="135"/>
      <c r="AE427" s="135"/>
      <c r="AF427" s="135"/>
      <c r="AG427" s="135"/>
      <c r="AH427" s="135"/>
      <c r="AI427" s="135"/>
      <c r="AJ427" s="135"/>
      <c r="AK427" s="135"/>
      <c r="AL427" s="135"/>
    </row>
    <row r="428" spans="1:38" x14ac:dyDescent="0.25">
      <c r="A428" s="134" t="s">
        <v>15</v>
      </c>
      <c r="B428" s="134" t="str">
        <f>+Overview!D8</f>
        <v>2. Status quo / current policy</v>
      </c>
      <c r="G428" s="135"/>
      <c r="H428" s="135"/>
      <c r="I428" s="135"/>
      <c r="J428" s="135"/>
      <c r="K428" s="135"/>
      <c r="L428" s="135"/>
      <c r="M428" s="135"/>
      <c r="N428" s="135"/>
      <c r="O428" s="135"/>
      <c r="P428" s="135"/>
      <c r="Q428" s="135"/>
      <c r="R428" s="135"/>
      <c r="S428" s="135"/>
      <c r="T428" s="135"/>
      <c r="U428" s="135"/>
      <c r="V428" s="135"/>
      <c r="W428" s="135"/>
      <c r="X428" s="135"/>
      <c r="Y428" s="135"/>
      <c r="Z428" s="135"/>
      <c r="AA428" s="135"/>
      <c r="AB428" s="135"/>
      <c r="AC428" s="135"/>
      <c r="AD428" s="135"/>
      <c r="AE428" s="135"/>
      <c r="AF428" s="135"/>
      <c r="AG428" s="135"/>
      <c r="AH428" s="135"/>
      <c r="AI428" s="135"/>
      <c r="AJ428" s="135"/>
      <c r="AK428" s="135"/>
      <c r="AL428" s="135"/>
    </row>
    <row r="429" spans="1:38" x14ac:dyDescent="0.25">
      <c r="A429" s="136" t="s">
        <v>145</v>
      </c>
      <c r="B429" s="137" t="s">
        <v>154</v>
      </c>
      <c r="C429" s="137" t="s">
        <v>142</v>
      </c>
      <c r="D429" s="138" t="s">
        <v>152</v>
      </c>
      <c r="G429" s="135"/>
      <c r="H429" s="135"/>
      <c r="I429" s="135"/>
      <c r="J429" s="135"/>
      <c r="K429" s="135"/>
      <c r="L429" s="135"/>
      <c r="M429" s="135"/>
      <c r="N429" s="135"/>
      <c r="O429" s="135"/>
      <c r="P429" s="135"/>
      <c r="Q429" s="135"/>
      <c r="R429" s="135"/>
      <c r="S429" s="135"/>
      <c r="T429" s="135"/>
      <c r="U429" s="135"/>
      <c r="V429" s="135"/>
      <c r="W429" s="135"/>
      <c r="X429" s="135"/>
      <c r="Y429" s="135"/>
      <c r="Z429" s="135"/>
      <c r="AA429" s="135"/>
      <c r="AB429" s="135"/>
      <c r="AC429" s="135"/>
      <c r="AD429" s="135"/>
      <c r="AE429" s="135"/>
      <c r="AF429" s="135"/>
      <c r="AG429" s="135"/>
      <c r="AH429" s="135"/>
      <c r="AI429" s="135"/>
      <c r="AJ429" s="135"/>
      <c r="AK429" s="135"/>
      <c r="AL429" s="135"/>
    </row>
    <row r="430" spans="1:38" x14ac:dyDescent="0.25">
      <c r="A430" s="135"/>
      <c r="G430" s="135" t="s">
        <v>128</v>
      </c>
      <c r="H430" s="135"/>
      <c r="I430" s="142" t="s">
        <v>23</v>
      </c>
      <c r="J430" s="142" t="s">
        <v>24</v>
      </c>
      <c r="K430" s="142" t="s">
        <v>25</v>
      </c>
      <c r="L430" s="142" t="s">
        <v>26</v>
      </c>
      <c r="M430" s="142" t="s">
        <v>27</v>
      </c>
      <c r="N430" s="142" t="s">
        <v>28</v>
      </c>
      <c r="O430" s="142" t="s">
        <v>29</v>
      </c>
      <c r="P430" s="142" t="s">
        <v>30</v>
      </c>
      <c r="Q430" s="142" t="s">
        <v>31</v>
      </c>
      <c r="R430" s="142" t="s">
        <v>32</v>
      </c>
      <c r="S430" s="142" t="s">
        <v>33</v>
      </c>
      <c r="T430" s="142" t="s">
        <v>34</v>
      </c>
      <c r="U430" s="142" t="s">
        <v>35</v>
      </c>
      <c r="V430" s="142" t="s">
        <v>36</v>
      </c>
      <c r="W430" s="142" t="s">
        <v>37</v>
      </c>
      <c r="X430" s="142" t="s">
        <v>38</v>
      </c>
      <c r="Y430" s="142" t="s">
        <v>39</v>
      </c>
      <c r="Z430" s="142" t="s">
        <v>40</v>
      </c>
      <c r="AA430" s="142" t="s">
        <v>41</v>
      </c>
      <c r="AB430" s="142" t="s">
        <v>42</v>
      </c>
      <c r="AC430" s="142" t="s">
        <v>43</v>
      </c>
      <c r="AD430" s="142" t="s">
        <v>44</v>
      </c>
      <c r="AE430" s="142" t="s">
        <v>45</v>
      </c>
      <c r="AF430" s="142" t="s">
        <v>46</v>
      </c>
      <c r="AG430" s="142" t="s">
        <v>47</v>
      </c>
      <c r="AH430" s="142" t="s">
        <v>48</v>
      </c>
      <c r="AI430" s="142" t="s">
        <v>49</v>
      </c>
      <c r="AJ430" s="142" t="s">
        <v>50</v>
      </c>
      <c r="AK430" s="142" t="s">
        <v>51</v>
      </c>
      <c r="AL430" s="142" t="s">
        <v>52</v>
      </c>
    </row>
    <row r="431" spans="1:38" x14ac:dyDescent="0.25">
      <c r="A431" s="135"/>
      <c r="G431" s="8"/>
      <c r="H431" s="9" t="s">
        <v>16</v>
      </c>
      <c r="I431" s="141">
        <v>2.2401546919057829</v>
      </c>
      <c r="J431" s="141">
        <v>2.1175615722653811</v>
      </c>
      <c r="K431" s="141">
        <v>0.13427465200919642</v>
      </c>
      <c r="L431" s="141">
        <v>-4.2185074370199231</v>
      </c>
      <c r="M431" s="141">
        <v>-9.4256051369574152</v>
      </c>
      <c r="N431" s="141">
        <v>-11.397439710078174</v>
      </c>
      <c r="O431" s="141">
        <v>-10.349292259978654</v>
      </c>
      <c r="P431" s="141">
        <v>-19.99605659069573</v>
      </c>
      <c r="Q431" s="141">
        <v>-21.57576701436119</v>
      </c>
      <c r="R431" s="141">
        <v>27.476021981803342</v>
      </c>
      <c r="S431" s="141">
        <v>42.753050103721193</v>
      </c>
      <c r="T431" s="141">
        <v>73.454276031093059</v>
      </c>
      <c r="U431" s="141">
        <v>76.356198725841978</v>
      </c>
      <c r="V431" s="141">
        <v>65.601359170730575</v>
      </c>
      <c r="W431" s="141">
        <v>48.058527071836806</v>
      </c>
      <c r="X431" s="141">
        <v>58.821082602111801</v>
      </c>
      <c r="Y431" s="141">
        <v>1.8776528392791079</v>
      </c>
      <c r="Z431" s="141">
        <v>-41.678876931461218</v>
      </c>
      <c r="AA431" s="141">
        <v>-14.433795667081995</v>
      </c>
      <c r="AB431" s="141">
        <v>-87.878941024576307</v>
      </c>
      <c r="AC431" s="141">
        <v>-101.15605457192669</v>
      </c>
      <c r="AD431" s="141">
        <v>-89.02483411355297</v>
      </c>
      <c r="AE431" s="141">
        <v>-89.490676453299784</v>
      </c>
      <c r="AF431" s="141">
        <v>-93.385830449727109</v>
      </c>
      <c r="AG431" s="141">
        <v>-96.987384571654729</v>
      </c>
      <c r="AH431" s="141">
        <v>-89.994451071254389</v>
      </c>
      <c r="AI431" s="141">
        <v>-75.643282716727754</v>
      </c>
      <c r="AJ431" s="141">
        <v>-79.402264054848501</v>
      </c>
      <c r="AK431" s="141">
        <v>-66.326320433593992</v>
      </c>
      <c r="AL431" s="141">
        <v>-59.197527601705815</v>
      </c>
    </row>
    <row r="432" spans="1:38" x14ac:dyDescent="0.25">
      <c r="A432" s="135"/>
      <c r="G432" s="11"/>
      <c r="H432" s="9" t="s">
        <v>125</v>
      </c>
      <c r="I432" s="10">
        <v>1.3127692505057027</v>
      </c>
      <c r="J432" s="10">
        <v>1.2397234094968219</v>
      </c>
      <c r="K432" s="10">
        <v>1.0636669997672215</v>
      </c>
      <c r="L432" s="10">
        <v>-0.34491899573842488</v>
      </c>
      <c r="M432" s="10">
        <v>-1.2965413231119101</v>
      </c>
      <c r="N432" s="10">
        <v>-4.5744122347634431</v>
      </c>
      <c r="O432" s="10">
        <v>-4.6266778320219828</v>
      </c>
      <c r="P432" s="10">
        <v>-6.8790334800939945</v>
      </c>
      <c r="Q432" s="10">
        <v>3.9001671498575661</v>
      </c>
      <c r="R432" s="10">
        <v>4.5334989194141713</v>
      </c>
      <c r="S432" s="10">
        <v>5.9859868041245932</v>
      </c>
      <c r="T432" s="10">
        <v>8.8967887150797651</v>
      </c>
      <c r="U432" s="10">
        <v>10.627382698438112</v>
      </c>
      <c r="V432" s="10">
        <v>7.575892769508755</v>
      </c>
      <c r="W432" s="10">
        <v>3.6947241753574644</v>
      </c>
      <c r="X432" s="10">
        <v>6.7382684543035793</v>
      </c>
      <c r="Y432" s="10">
        <v>-7.1068718035722895</v>
      </c>
      <c r="Z432" s="10">
        <v>-11.041101971568196</v>
      </c>
      <c r="AA432" s="10">
        <v>-2.7548977595051838</v>
      </c>
      <c r="AB432" s="10">
        <v>-32.424919184785608</v>
      </c>
      <c r="AC432" s="10">
        <v>-36.013568319002047</v>
      </c>
      <c r="AD432" s="10">
        <v>-32.035471745970654</v>
      </c>
      <c r="AE432" s="10">
        <v>-32.351632682062757</v>
      </c>
      <c r="AF432" s="10">
        <v>-33.465277131533242</v>
      </c>
      <c r="AG432" s="10">
        <v>-33.84835941913127</v>
      </c>
      <c r="AH432" s="10">
        <v>-31.616376382235956</v>
      </c>
      <c r="AI432" s="10">
        <v>-26.811045900771433</v>
      </c>
      <c r="AJ432" s="10">
        <v>-27.470681476332402</v>
      </c>
      <c r="AK432" s="10">
        <v>-22.583700719597346</v>
      </c>
      <c r="AL432" s="10">
        <v>-20.369105926185455</v>
      </c>
    </row>
    <row r="433" spans="1:38" x14ac:dyDescent="0.25">
      <c r="A433" s="135"/>
      <c r="G433" s="12"/>
      <c r="H433" s="9" t="s">
        <v>17</v>
      </c>
      <c r="I433" s="10">
        <v>0.21983470931581905</v>
      </c>
      <c r="J433" s="10">
        <v>1.2971316928710621</v>
      </c>
      <c r="K433" s="10">
        <v>5.3183019612638418</v>
      </c>
      <c r="L433" s="10">
        <v>6.65089737203607</v>
      </c>
      <c r="M433" s="10">
        <v>8.2619824791531755</v>
      </c>
      <c r="N433" s="10">
        <v>-3.7208256895960403</v>
      </c>
      <c r="O433" s="10">
        <v>-6.6541093000851106</v>
      </c>
      <c r="P433" s="10">
        <v>-4.7916463448432296</v>
      </c>
      <c r="Q433" s="10">
        <v>65.132068619142956</v>
      </c>
      <c r="R433" s="10">
        <v>61.644750253930397</v>
      </c>
      <c r="S433" s="10">
        <v>34.021583490025478</v>
      </c>
      <c r="T433" s="10">
        <v>63.917768332361447</v>
      </c>
      <c r="U433" s="10">
        <v>37.161594680440658</v>
      </c>
      <c r="V433" s="10">
        <v>66.013303415590372</v>
      </c>
      <c r="W433" s="10">
        <v>12.422350328710309</v>
      </c>
      <c r="X433" s="10">
        <v>126.88662619540492</v>
      </c>
      <c r="Y433" s="10">
        <v>172.61805876783978</v>
      </c>
      <c r="Z433" s="10">
        <v>191.51242035859445</v>
      </c>
      <c r="AA433" s="10">
        <v>180.56438291523477</v>
      </c>
      <c r="AB433" s="10">
        <v>261.96187110780352</v>
      </c>
      <c r="AC433" s="10">
        <v>286.91274040257986</v>
      </c>
      <c r="AD433" s="10">
        <v>293.08805351991987</v>
      </c>
      <c r="AE433" s="10">
        <v>306.00111978066423</v>
      </c>
      <c r="AF433" s="10">
        <v>303.79766777795635</v>
      </c>
      <c r="AG433" s="10">
        <v>289.26010243037354</v>
      </c>
      <c r="AH433" s="10">
        <v>258.64631519372028</v>
      </c>
      <c r="AI433" s="10">
        <v>240.56828691398027</v>
      </c>
      <c r="AJ433" s="10">
        <v>208.29724682274968</v>
      </c>
      <c r="AK433" s="10">
        <v>191.22555740199618</v>
      </c>
      <c r="AL433" s="10">
        <v>203.50160534781367</v>
      </c>
    </row>
    <row r="434" spans="1:38" x14ac:dyDescent="0.25">
      <c r="A434" s="135"/>
      <c r="G434" s="13"/>
      <c r="H434" s="9" t="s">
        <v>126</v>
      </c>
      <c r="I434" s="10">
        <v>-0.24907029011149007</v>
      </c>
      <c r="J434" s="10">
        <v>0.10223143209441332</v>
      </c>
      <c r="K434" s="10">
        <v>7.4859225975387744E-3</v>
      </c>
      <c r="L434" s="10">
        <v>0.56893304356003682</v>
      </c>
      <c r="M434" s="10">
        <v>0.71212028533398097</v>
      </c>
      <c r="N434" s="10">
        <v>1.5469637088984882</v>
      </c>
      <c r="O434" s="10">
        <v>2.8968836399554903</v>
      </c>
      <c r="P434" s="10">
        <v>5.0071068395767497</v>
      </c>
      <c r="Q434" s="10">
        <v>5.4141710890206696</v>
      </c>
      <c r="R434" s="10">
        <v>7.367716856643483</v>
      </c>
      <c r="S434" s="10">
        <v>3.9116717599531512</v>
      </c>
      <c r="T434" s="10">
        <v>6.5067061503020795</v>
      </c>
      <c r="U434" s="10">
        <v>4.2719187875034095</v>
      </c>
      <c r="V434" s="10">
        <v>4.9398924289718025</v>
      </c>
      <c r="W434" s="10">
        <v>2.270056802806721</v>
      </c>
      <c r="X434" s="10">
        <v>3.0440504280491609</v>
      </c>
      <c r="Y434" s="10">
        <v>7.0132556003485433</v>
      </c>
      <c r="Z434" s="10">
        <v>12.821389066728273</v>
      </c>
      <c r="AA434" s="10">
        <v>12.147039128905135</v>
      </c>
      <c r="AB434" s="10">
        <v>18.749917447184941</v>
      </c>
      <c r="AC434" s="10">
        <v>19.134813864302828</v>
      </c>
      <c r="AD434" s="10">
        <v>16.883744111101521</v>
      </c>
      <c r="AE434" s="10">
        <v>17.246633076375645</v>
      </c>
      <c r="AF434" s="10">
        <v>16.203837954246069</v>
      </c>
      <c r="AG434" s="10">
        <v>17.079989748428659</v>
      </c>
      <c r="AH434" s="10">
        <v>16.238293038095549</v>
      </c>
      <c r="AI434" s="10">
        <v>14.442903928047883</v>
      </c>
      <c r="AJ434" s="10">
        <v>14.547163056960528</v>
      </c>
      <c r="AK434" s="10">
        <v>12.109582299643023</v>
      </c>
      <c r="AL434" s="10">
        <v>10.256234009970228</v>
      </c>
    </row>
    <row r="435" spans="1:38" x14ac:dyDescent="0.25">
      <c r="A435" s="135"/>
      <c r="G435" s="14"/>
      <c r="H435" s="9" t="s">
        <v>18</v>
      </c>
      <c r="I435" s="10">
        <v>8.1183273766462553E-4</v>
      </c>
      <c r="J435" s="10">
        <v>8.5528873015829391E-4</v>
      </c>
      <c r="K435" s="10">
        <v>-1.0581847130514759</v>
      </c>
      <c r="L435" s="10">
        <v>-1.0017497098791577</v>
      </c>
      <c r="M435" s="10">
        <v>-0.94320347617111922</v>
      </c>
      <c r="N435" s="10">
        <v>-0.89056600436540156</v>
      </c>
      <c r="O435" s="10">
        <v>-0.84077895774555533</v>
      </c>
      <c r="P435" s="10">
        <v>-0.79596257661968162</v>
      </c>
      <c r="Q435" s="10">
        <v>-0.74926433533701742</v>
      </c>
      <c r="R435" s="10">
        <v>4.3840641794383792</v>
      </c>
      <c r="S435" s="10">
        <v>4.1398460979127556</v>
      </c>
      <c r="T435" s="10">
        <v>18.791485074225449</v>
      </c>
      <c r="U435" s="10">
        <v>21.085890013885191</v>
      </c>
      <c r="V435" s="10">
        <v>20.25568002813003</v>
      </c>
      <c r="W435" s="10">
        <v>19.564502253218905</v>
      </c>
      <c r="X435" s="10">
        <v>25.633544702234218</v>
      </c>
      <c r="Y435" s="10">
        <v>21.438822380153766</v>
      </c>
      <c r="Z435" s="10">
        <v>15.868880912045057</v>
      </c>
      <c r="AA435" s="10">
        <v>17.3800901144389</v>
      </c>
      <c r="AB435" s="10">
        <v>3.0278813874232924</v>
      </c>
      <c r="AC435" s="10">
        <v>-2.6482987840977046</v>
      </c>
      <c r="AD435" s="10">
        <v>0.66310278771135245</v>
      </c>
      <c r="AE435" s="10">
        <v>-3.5914310939109271</v>
      </c>
      <c r="AF435" s="10">
        <v>-7.0534508771000048</v>
      </c>
      <c r="AG435" s="10">
        <v>-7.4753857312806531</v>
      </c>
      <c r="AH435" s="10">
        <v>-7.2423123798030815</v>
      </c>
      <c r="AI435" s="10">
        <v>-3.9274623376423392</v>
      </c>
      <c r="AJ435" s="10">
        <v>-4.1611005102151069</v>
      </c>
      <c r="AK435" s="10">
        <v>-0.12003619914932528</v>
      </c>
      <c r="AL435" s="10">
        <v>0.93838956040457333</v>
      </c>
    </row>
    <row r="436" spans="1:38" x14ac:dyDescent="0.25">
      <c r="A436" s="135"/>
      <c r="G436" s="15"/>
      <c r="H436" s="9" t="s">
        <v>19</v>
      </c>
      <c r="I436" s="10">
        <v>3.530382800999998E-3</v>
      </c>
      <c r="J436" s="10">
        <v>3.5343076799999981E-3</v>
      </c>
      <c r="K436" s="10">
        <v>6.4773452800449718</v>
      </c>
      <c r="L436" s="10">
        <v>2.7599643690439954</v>
      </c>
      <c r="M436" s="10">
        <v>3.5520906904999983E-2</v>
      </c>
      <c r="N436" s="10">
        <v>-4.304799570734005</v>
      </c>
      <c r="O436" s="10">
        <v>0.60445941511400747</v>
      </c>
      <c r="P436" s="10">
        <v>6.3507175709999978E-3</v>
      </c>
      <c r="Q436" s="10">
        <v>4.7644648314000004E-2</v>
      </c>
      <c r="R436" s="10">
        <v>1.8347542615999995E-2</v>
      </c>
      <c r="S436" s="10">
        <v>1.0209615721909999</v>
      </c>
      <c r="T436" s="10">
        <v>-0.71329789357498896</v>
      </c>
      <c r="U436" s="10">
        <v>2.3255184500000081E-3</v>
      </c>
      <c r="V436" s="10">
        <v>3.3497882752310026</v>
      </c>
      <c r="W436" s="10">
        <v>2.8393467882800016</v>
      </c>
      <c r="X436" s="10">
        <v>-1.1041470251749996</v>
      </c>
      <c r="Y436" s="10">
        <v>3.5411579860000018E-3</v>
      </c>
      <c r="Z436" s="10">
        <v>7.5905009109399995</v>
      </c>
      <c r="AA436" s="10">
        <v>4.7963380157810018</v>
      </c>
      <c r="AB436" s="10">
        <v>-0.38320616472599767</v>
      </c>
      <c r="AC436" s="10">
        <v>-0.49430794234999897</v>
      </c>
      <c r="AD436" s="10">
        <v>-0.43618393747600592</v>
      </c>
      <c r="AE436" s="10">
        <v>0.11706702484299747</v>
      </c>
      <c r="AF436" s="10">
        <v>1.6322984619993264E-2</v>
      </c>
      <c r="AG436" s="10">
        <v>4.9487891300001863E-3</v>
      </c>
      <c r="AH436" s="10">
        <v>-9.0539773378999211E-2</v>
      </c>
      <c r="AI436" s="10">
        <v>-2.5683403070000055E-2</v>
      </c>
      <c r="AJ436" s="10">
        <v>0.31946497456500023</v>
      </c>
      <c r="AK436" s="10">
        <v>5.4159652799000035E-2</v>
      </c>
      <c r="AL436" s="10">
        <v>0.90816870248399439</v>
      </c>
    </row>
    <row r="437" spans="1:38" x14ac:dyDescent="0.25">
      <c r="A437" s="135"/>
      <c r="G437" s="16"/>
      <c r="H437" s="9" t="s">
        <v>20</v>
      </c>
      <c r="I437" s="10">
        <v>5.6462984421574163</v>
      </c>
      <c r="J437" s="10">
        <v>2.0734162491860176E-5</v>
      </c>
      <c r="K437" s="10">
        <v>7.4182831374021678E-6</v>
      </c>
      <c r="L437" s="10">
        <v>1.6720453628011687E-6</v>
      </c>
      <c r="M437" s="10">
        <v>-0.86264652122331498</v>
      </c>
      <c r="N437" s="10">
        <v>1.7585958220494851</v>
      </c>
      <c r="O437" s="10">
        <v>0.27538921077198886</v>
      </c>
      <c r="P437" s="10">
        <v>-0.25121149073081739</v>
      </c>
      <c r="Q437" s="10">
        <v>-2.2129565865157268</v>
      </c>
      <c r="R437" s="10">
        <v>0.27295814909863947</v>
      </c>
      <c r="S437" s="10">
        <v>1.124794270699243E-6</v>
      </c>
      <c r="T437" s="10">
        <v>5.0264068227187653E-3</v>
      </c>
      <c r="U437" s="10">
        <v>-1.3454077944908505</v>
      </c>
      <c r="V437" s="10">
        <v>1.5535633747995734E-6</v>
      </c>
      <c r="W437" s="10">
        <v>7.5983927793260549E-7</v>
      </c>
      <c r="X437" s="10">
        <v>-0.83854364920790825</v>
      </c>
      <c r="Y437" s="10">
        <v>-0.81954595439920142</v>
      </c>
      <c r="Z437" s="10">
        <v>-5.93143371680147E-7</v>
      </c>
      <c r="AA437" s="10">
        <v>-2.6232075004726772E-7</v>
      </c>
      <c r="AB437" s="10">
        <v>-1.0543468332233159E-7</v>
      </c>
      <c r="AC437" s="10">
        <v>7.9722646236571508E-7</v>
      </c>
      <c r="AD437" s="10">
        <v>4.7580087743049768E-7</v>
      </c>
      <c r="AE437" s="10">
        <v>5.1027172625017128E-8</v>
      </c>
      <c r="AF437" s="10">
        <v>3.1685158606948907E-7</v>
      </c>
      <c r="AG437" s="10">
        <v>3.9663116209861114E-5</v>
      </c>
      <c r="AH437" s="10">
        <v>1.4329488935750403E-7</v>
      </c>
      <c r="AI437" s="10">
        <v>1.6173668282631214E-7</v>
      </c>
      <c r="AJ437" s="10">
        <v>5.2921220176620337E-8</v>
      </c>
      <c r="AK437" s="10">
        <v>2.459113130263395E-7</v>
      </c>
      <c r="AL437" s="10">
        <v>1.96013411320117E-7</v>
      </c>
    </row>
    <row r="438" spans="1:38" x14ac:dyDescent="0.25">
      <c r="A438" s="135"/>
      <c r="G438" s="17"/>
      <c r="H438" s="9" t="s">
        <v>21</v>
      </c>
      <c r="I438" s="10">
        <v>2.8240714830000013E-2</v>
      </c>
      <c r="J438" s="10">
        <v>2.8820900914999947E-2</v>
      </c>
      <c r="K438" s="10">
        <v>4.4061253960000046E-2</v>
      </c>
      <c r="L438" s="10">
        <v>-7.4178522250000212E-3</v>
      </c>
      <c r="M438" s="10">
        <v>-2.5459857680000253E-3</v>
      </c>
      <c r="N438" s="10">
        <v>-5.3791383580000046E-2</v>
      </c>
      <c r="O438" s="10">
        <v>-0.11418491318500001</v>
      </c>
      <c r="P438" s="10">
        <v>-0.15662754292999997</v>
      </c>
      <c r="Q438" s="10">
        <v>-0.55921420230599983</v>
      </c>
      <c r="R438" s="10">
        <v>-0.42786190159400006</v>
      </c>
      <c r="S438" s="10">
        <v>-0.50862097088000002</v>
      </c>
      <c r="T438" s="10">
        <v>-0.23221638290700003</v>
      </c>
      <c r="U438" s="10">
        <v>-0.30815038261499983</v>
      </c>
      <c r="V438" s="10">
        <v>-0.38463492928600007</v>
      </c>
      <c r="W438" s="10">
        <v>-0.44983454869999995</v>
      </c>
      <c r="X438" s="10">
        <v>-0.22294988650000008</v>
      </c>
      <c r="Y438" s="10">
        <v>-0.33336168699999996</v>
      </c>
      <c r="Z438" s="10">
        <v>-0.12889584790000003</v>
      </c>
      <c r="AA438" s="10">
        <v>-0.11540996059999997</v>
      </c>
      <c r="AB438" s="10">
        <v>-0.24960602919999997</v>
      </c>
      <c r="AC438" s="10">
        <v>-0.27995255239999994</v>
      </c>
      <c r="AD438" s="10">
        <v>-0.16015242470000002</v>
      </c>
      <c r="AE438" s="10">
        <v>-0.17746843840000004</v>
      </c>
      <c r="AF438" s="10">
        <v>-0.20154431299999989</v>
      </c>
      <c r="AG438" s="10">
        <v>-0.18336357130000003</v>
      </c>
      <c r="AH438" s="10">
        <v>-5.5023823500000041E-2</v>
      </c>
      <c r="AI438" s="10">
        <v>-1.5993285099999949E-2</v>
      </c>
      <c r="AJ438" s="10">
        <v>-0.11537208120000003</v>
      </c>
      <c r="AK438" s="10">
        <v>-0.21479096100000006</v>
      </c>
      <c r="AL438" s="10">
        <v>-2.383093155999999E-2</v>
      </c>
    </row>
    <row r="439" spans="1:38" x14ac:dyDescent="0.25">
      <c r="A439" s="135"/>
      <c r="G439" s="135"/>
      <c r="H439" s="135" t="s">
        <v>22</v>
      </c>
      <c r="I439" s="18">
        <f t="shared" ref="I439:AL439" si="278">+SUM(I431:I438)</f>
        <v>9.2025697341418944</v>
      </c>
      <c r="J439" s="18">
        <f t="shared" si="278"/>
        <v>4.7898793382153286</v>
      </c>
      <c r="K439" s="18">
        <f t="shared" si="278"/>
        <v>11.986958774874433</v>
      </c>
      <c r="L439" s="18">
        <f t="shared" si="278"/>
        <v>4.4072024618229593</v>
      </c>
      <c r="M439" s="18">
        <f t="shared" si="278"/>
        <v>-3.5209187718396029</v>
      </c>
      <c r="N439" s="18">
        <f t="shared" si="278"/>
        <v>-21.636275062169087</v>
      </c>
      <c r="O439" s="18">
        <f t="shared" si="278"/>
        <v>-18.808310997174814</v>
      </c>
      <c r="P439" s="18">
        <f t="shared" si="278"/>
        <v>-27.857080468765705</v>
      </c>
      <c r="Q439" s="18">
        <f t="shared" si="278"/>
        <v>49.396849367815257</v>
      </c>
      <c r="R439" s="18">
        <f t="shared" si="278"/>
        <v>105.26949598135042</v>
      </c>
      <c r="S439" s="18">
        <f t="shared" si="278"/>
        <v>91.32447998184243</v>
      </c>
      <c r="T439" s="18">
        <f t="shared" si="278"/>
        <v>170.62653643340249</v>
      </c>
      <c r="U439" s="18">
        <f t="shared" si="278"/>
        <v>147.8517522474535</v>
      </c>
      <c r="V439" s="18">
        <f t="shared" si="278"/>
        <v>167.35128271243991</v>
      </c>
      <c r="W439" s="18">
        <f t="shared" si="278"/>
        <v>88.399673631349486</v>
      </c>
      <c r="X439" s="18">
        <f t="shared" si="278"/>
        <v>218.95793182122077</v>
      </c>
      <c r="Y439" s="18">
        <f t="shared" si="278"/>
        <v>194.69155130063572</v>
      </c>
      <c r="Z439" s="18">
        <f t="shared" si="278"/>
        <v>174.944315904235</v>
      </c>
      <c r="AA439" s="18">
        <f t="shared" si="278"/>
        <v>197.58374652485188</v>
      </c>
      <c r="AB439" s="18">
        <f t="shared" si="278"/>
        <v>162.80299743368914</v>
      </c>
      <c r="AC439" s="18">
        <f t="shared" si="278"/>
        <v>165.4553728943327</v>
      </c>
      <c r="AD439" s="18">
        <f t="shared" si="278"/>
        <v>188.97825867283399</v>
      </c>
      <c r="AE439" s="18">
        <f t="shared" si="278"/>
        <v>197.75361126523657</v>
      </c>
      <c r="AF439" s="18">
        <f t="shared" si="278"/>
        <v>185.91172626231364</v>
      </c>
      <c r="AG439" s="18">
        <f t="shared" si="278"/>
        <v>167.85058733768176</v>
      </c>
      <c r="AH439" s="18">
        <f t="shared" si="278"/>
        <v>145.88590494493832</v>
      </c>
      <c r="AI439" s="18">
        <f t="shared" si="278"/>
        <v>148.58772336045334</v>
      </c>
      <c r="AJ439" s="18">
        <f t="shared" si="278"/>
        <v>112.01445678460043</v>
      </c>
      <c r="AK439" s="18">
        <f t="shared" si="278"/>
        <v>114.14445128700885</v>
      </c>
      <c r="AL439" s="18">
        <f t="shared" si="278"/>
        <v>136.01393335723461</v>
      </c>
    </row>
    <row r="440" spans="1:38" x14ac:dyDescent="0.25">
      <c r="A440" s="135"/>
      <c r="G440" s="135"/>
      <c r="H440" s="135"/>
      <c r="I440" s="135"/>
      <c r="J440" s="135"/>
      <c r="K440" s="135"/>
      <c r="L440" s="135"/>
      <c r="M440" s="135"/>
      <c r="N440" s="135"/>
      <c r="O440" s="135"/>
      <c r="P440" s="135"/>
      <c r="Q440" s="135"/>
      <c r="R440" s="135"/>
      <c r="S440" s="135"/>
      <c r="T440" s="135"/>
      <c r="U440" s="135"/>
      <c r="V440" s="135"/>
      <c r="W440" s="135"/>
      <c r="X440" s="135"/>
      <c r="Y440" s="135"/>
      <c r="Z440" s="135"/>
      <c r="AA440" s="135"/>
      <c r="AB440" s="135"/>
      <c r="AC440" s="135"/>
      <c r="AD440" s="135"/>
      <c r="AE440" s="135"/>
      <c r="AF440" s="135"/>
      <c r="AG440" s="135"/>
      <c r="AH440" s="135"/>
      <c r="AI440" s="135"/>
      <c r="AJ440" s="135"/>
      <c r="AK440" s="135"/>
      <c r="AL440" s="135"/>
    </row>
    <row r="441" spans="1:38" x14ac:dyDescent="0.25">
      <c r="A441" s="135"/>
      <c r="G441" s="135"/>
      <c r="H441" s="135"/>
      <c r="I441" s="135"/>
      <c r="J441" s="135"/>
      <c r="K441" s="135"/>
      <c r="L441" s="135"/>
      <c r="M441" s="135"/>
      <c r="N441" s="135"/>
      <c r="O441" s="135"/>
      <c r="P441" s="135"/>
      <c r="Q441" s="135"/>
      <c r="R441" s="135"/>
      <c r="S441" s="135"/>
      <c r="T441" s="135"/>
      <c r="U441" s="135"/>
      <c r="V441" s="135"/>
      <c r="W441" s="135"/>
      <c r="X441" s="135"/>
      <c r="Y441" s="135"/>
      <c r="Z441" s="135"/>
      <c r="AA441" s="135"/>
      <c r="AB441" s="135"/>
      <c r="AC441" s="135"/>
      <c r="AD441" s="135"/>
      <c r="AE441" s="135"/>
      <c r="AF441" s="135"/>
      <c r="AG441" s="135"/>
      <c r="AH441" s="135"/>
      <c r="AI441" s="135"/>
      <c r="AJ441" s="135"/>
      <c r="AK441" s="135"/>
      <c r="AL441" s="135"/>
    </row>
    <row r="442" spans="1:38" x14ac:dyDescent="0.25">
      <c r="A442" s="135"/>
      <c r="G442" s="135"/>
      <c r="H442" s="135"/>
      <c r="I442" s="135"/>
      <c r="J442" s="135"/>
      <c r="K442" s="135"/>
      <c r="L442" s="135"/>
      <c r="M442" s="135"/>
      <c r="N442" s="135"/>
      <c r="O442" s="135"/>
      <c r="P442" s="135"/>
      <c r="Q442" s="135"/>
      <c r="R442" s="135"/>
      <c r="S442" s="135"/>
      <c r="T442" s="135"/>
      <c r="U442" s="135"/>
      <c r="V442" s="135"/>
      <c r="W442" s="135"/>
      <c r="X442" s="135"/>
      <c r="Y442" s="135"/>
      <c r="Z442" s="135"/>
      <c r="AA442" s="135"/>
      <c r="AB442" s="135"/>
      <c r="AC442" s="135"/>
      <c r="AD442" s="135"/>
      <c r="AE442" s="135"/>
      <c r="AF442" s="135"/>
      <c r="AG442" s="135"/>
      <c r="AH442" s="135"/>
      <c r="AI442" s="135"/>
      <c r="AJ442" s="135"/>
      <c r="AK442" s="135"/>
      <c r="AL442" s="135"/>
    </row>
    <row r="443" spans="1:38" x14ac:dyDescent="0.25">
      <c r="A443" s="135"/>
      <c r="G443" s="135"/>
      <c r="H443" s="135"/>
      <c r="I443" s="135"/>
      <c r="J443" s="135"/>
      <c r="K443" s="135"/>
      <c r="L443" s="135"/>
      <c r="M443" s="135"/>
      <c r="N443" s="135"/>
      <c r="O443" s="135"/>
      <c r="P443" s="135"/>
      <c r="Q443" s="135"/>
      <c r="R443" s="135"/>
      <c r="S443" s="135"/>
      <c r="T443" s="135"/>
      <c r="U443" s="135"/>
      <c r="V443" s="135"/>
      <c r="W443" s="135"/>
      <c r="X443" s="135"/>
      <c r="Y443" s="135"/>
      <c r="Z443" s="135"/>
      <c r="AA443" s="135"/>
      <c r="AB443" s="135"/>
      <c r="AC443" s="135"/>
      <c r="AD443" s="135"/>
      <c r="AE443" s="135"/>
      <c r="AF443" s="135"/>
      <c r="AG443" s="135"/>
      <c r="AH443" s="135"/>
      <c r="AI443" s="135"/>
      <c r="AJ443" s="135"/>
      <c r="AK443" s="135"/>
      <c r="AL443" s="135"/>
    </row>
    <row r="444" spans="1:38" x14ac:dyDescent="0.25">
      <c r="A444" s="135"/>
      <c r="G444" s="135"/>
      <c r="H444" s="135"/>
      <c r="I444" s="135"/>
      <c r="J444" s="135"/>
      <c r="K444" s="135"/>
      <c r="L444" s="135"/>
      <c r="M444" s="135"/>
      <c r="N444" s="135"/>
      <c r="O444" s="135"/>
      <c r="P444" s="135"/>
      <c r="Q444" s="135"/>
      <c r="R444" s="135"/>
      <c r="S444" s="135"/>
      <c r="T444" s="135"/>
      <c r="U444" s="135"/>
      <c r="V444" s="135"/>
      <c r="W444" s="135"/>
      <c r="X444" s="135"/>
      <c r="Y444" s="135"/>
      <c r="Z444" s="135"/>
      <c r="AA444" s="135"/>
      <c r="AB444" s="135"/>
      <c r="AC444" s="135"/>
      <c r="AD444" s="135"/>
      <c r="AE444" s="135"/>
      <c r="AF444" s="135"/>
      <c r="AG444" s="135"/>
      <c r="AH444" s="135"/>
      <c r="AI444" s="135"/>
      <c r="AJ444" s="135"/>
      <c r="AK444" s="135"/>
      <c r="AL444" s="135"/>
    </row>
    <row r="445" spans="1:38" ht="15.75" thickBot="1" x14ac:dyDescent="0.3">
      <c r="A445" s="139"/>
      <c r="B445" s="139"/>
      <c r="C445" s="139"/>
      <c r="D445" s="139"/>
      <c r="E445" s="139"/>
      <c r="F445" s="139"/>
      <c r="G445" s="139"/>
      <c r="H445" s="139"/>
      <c r="I445" s="139"/>
      <c r="J445" s="139"/>
      <c r="K445" s="139"/>
      <c r="L445" s="139"/>
      <c r="M445" s="139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139"/>
      <c r="Y445" s="139"/>
      <c r="Z445" s="139"/>
      <c r="AA445" s="139"/>
      <c r="AB445" s="139"/>
      <c r="AC445" s="139"/>
      <c r="AD445" s="139"/>
      <c r="AE445" s="139"/>
      <c r="AF445" s="139"/>
      <c r="AG445" s="139"/>
      <c r="AH445" s="139"/>
      <c r="AI445" s="139"/>
      <c r="AJ445" s="139"/>
      <c r="AK445" s="139"/>
      <c r="AL445" s="139"/>
    </row>
    <row r="446" spans="1:38" x14ac:dyDescent="0.25">
      <c r="A446" s="134" t="str">
        <f>+A407</f>
        <v>Option 6: 750 MW in 2028 and 750 MW in 2030</v>
      </c>
      <c r="G446" s="135"/>
      <c r="H446" s="135"/>
      <c r="I446" s="135"/>
      <c r="J446" s="135"/>
      <c r="K446" s="135"/>
      <c r="L446" s="135"/>
      <c r="M446" s="135"/>
      <c r="N446" s="135"/>
      <c r="O446" s="135"/>
      <c r="P446" s="135"/>
      <c r="Q446" s="135"/>
      <c r="R446" s="135"/>
      <c r="S446" s="135"/>
      <c r="T446" s="135"/>
      <c r="U446" s="135"/>
      <c r="V446" s="135"/>
      <c r="W446" s="135"/>
      <c r="X446" s="135"/>
      <c r="Y446" s="135"/>
      <c r="Z446" s="135"/>
      <c r="AA446" s="135"/>
      <c r="AB446" s="135"/>
      <c r="AC446" s="135"/>
      <c r="AD446" s="135"/>
      <c r="AE446" s="135"/>
      <c r="AF446" s="135"/>
      <c r="AG446" s="135"/>
      <c r="AH446" s="135"/>
      <c r="AI446" s="135"/>
      <c r="AJ446" s="135"/>
      <c r="AK446" s="135"/>
      <c r="AL446" s="135"/>
    </row>
    <row r="447" spans="1:38" x14ac:dyDescent="0.25">
      <c r="A447" s="134" t="s">
        <v>15</v>
      </c>
      <c r="B447" s="134" t="str">
        <f>+Overview!D9</f>
        <v>3. Sustained renewables uptake</v>
      </c>
      <c r="G447" s="135"/>
      <c r="H447" s="135"/>
      <c r="I447" s="135"/>
      <c r="J447" s="135"/>
      <c r="K447" s="135"/>
      <c r="L447" s="135"/>
      <c r="M447" s="135"/>
      <c r="N447" s="135"/>
      <c r="O447" s="135"/>
      <c r="P447" s="135"/>
      <c r="Q447" s="135"/>
      <c r="R447" s="135"/>
      <c r="S447" s="135"/>
      <c r="T447" s="135"/>
      <c r="U447" s="135"/>
      <c r="V447" s="135"/>
      <c r="W447" s="135"/>
      <c r="X447" s="135"/>
      <c r="Y447" s="135"/>
      <c r="Z447" s="135"/>
      <c r="AA447" s="135"/>
      <c r="AB447" s="135"/>
      <c r="AC447" s="135"/>
      <c r="AD447" s="135"/>
      <c r="AE447" s="135"/>
      <c r="AF447" s="135"/>
      <c r="AG447" s="135"/>
      <c r="AH447" s="135"/>
      <c r="AI447" s="135"/>
      <c r="AJ447" s="135"/>
      <c r="AK447" s="135"/>
      <c r="AL447" s="135"/>
    </row>
    <row r="448" spans="1:38" x14ac:dyDescent="0.25">
      <c r="A448" s="136" t="s">
        <v>145</v>
      </c>
      <c r="B448" s="137" t="s">
        <v>159</v>
      </c>
      <c r="C448" s="137" t="s">
        <v>142</v>
      </c>
      <c r="D448" s="138" t="s">
        <v>158</v>
      </c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5"/>
      <c r="U448" s="135"/>
      <c r="V448" s="135"/>
      <c r="W448" s="135"/>
      <c r="X448" s="135"/>
      <c r="Y448" s="135"/>
      <c r="Z448" s="135"/>
      <c r="AA448" s="135"/>
      <c r="AB448" s="135"/>
      <c r="AC448" s="135"/>
      <c r="AD448" s="135"/>
      <c r="AE448" s="135"/>
      <c r="AF448" s="135"/>
      <c r="AG448" s="135"/>
      <c r="AH448" s="135"/>
      <c r="AI448" s="135"/>
      <c r="AJ448" s="135"/>
      <c r="AK448" s="135"/>
      <c r="AL448" s="135"/>
    </row>
    <row r="449" spans="1:38" x14ac:dyDescent="0.25">
      <c r="A449" s="135"/>
      <c r="G449" s="135" t="s">
        <v>128</v>
      </c>
      <c r="H449" s="135"/>
      <c r="I449" s="142" t="s">
        <v>23</v>
      </c>
      <c r="J449" s="142" t="s">
        <v>24</v>
      </c>
      <c r="K449" s="142" t="s">
        <v>25</v>
      </c>
      <c r="L449" s="142" t="s">
        <v>26</v>
      </c>
      <c r="M449" s="142" t="s">
        <v>27</v>
      </c>
      <c r="N449" s="142" t="s">
        <v>28</v>
      </c>
      <c r="O449" s="142" t="s">
        <v>29</v>
      </c>
      <c r="P449" s="142" t="s">
        <v>30</v>
      </c>
      <c r="Q449" s="142" t="s">
        <v>31</v>
      </c>
      <c r="R449" s="142" t="s">
        <v>32</v>
      </c>
      <c r="S449" s="142" t="s">
        <v>33</v>
      </c>
      <c r="T449" s="142" t="s">
        <v>34</v>
      </c>
      <c r="U449" s="142" t="s">
        <v>35</v>
      </c>
      <c r="V449" s="142" t="s">
        <v>36</v>
      </c>
      <c r="W449" s="142" t="s">
        <v>37</v>
      </c>
      <c r="X449" s="142" t="s">
        <v>38</v>
      </c>
      <c r="Y449" s="142" t="s">
        <v>39</v>
      </c>
      <c r="Z449" s="142" t="s">
        <v>40</v>
      </c>
      <c r="AA449" s="142" t="s">
        <v>41</v>
      </c>
      <c r="AB449" s="142" t="s">
        <v>42</v>
      </c>
      <c r="AC449" s="142" t="s">
        <v>43</v>
      </c>
      <c r="AD449" s="142" t="s">
        <v>44</v>
      </c>
      <c r="AE449" s="142" t="s">
        <v>45</v>
      </c>
      <c r="AF449" s="142" t="s">
        <v>46</v>
      </c>
      <c r="AG449" s="142" t="s">
        <v>47</v>
      </c>
      <c r="AH449" s="142" t="s">
        <v>48</v>
      </c>
      <c r="AI449" s="142" t="s">
        <v>49</v>
      </c>
      <c r="AJ449" s="142" t="s">
        <v>50</v>
      </c>
      <c r="AK449" s="142" t="s">
        <v>51</v>
      </c>
      <c r="AL449" s="142" t="s">
        <v>52</v>
      </c>
    </row>
    <row r="450" spans="1:38" x14ac:dyDescent="0.25">
      <c r="A450" s="135"/>
      <c r="G450" s="8"/>
      <c r="H450" s="9" t="s">
        <v>16</v>
      </c>
      <c r="I450" s="141">
        <v>-4.3321242568292468E-3</v>
      </c>
      <c r="J450" s="141">
        <v>-4.2970149086069605E-3</v>
      </c>
      <c r="K450" s="141">
        <v>1.1246987043142269</v>
      </c>
      <c r="L450" s="141">
        <v>3.1003330292152782</v>
      </c>
      <c r="M450" s="141">
        <v>0.55230127671495666</v>
      </c>
      <c r="N450" s="141">
        <v>-1.8245875346788694</v>
      </c>
      <c r="O450" s="141">
        <v>-19.896788355021386</v>
      </c>
      <c r="P450" s="141">
        <v>-28.684593961865176</v>
      </c>
      <c r="Q450" s="141">
        <v>62.503777078926987</v>
      </c>
      <c r="R450" s="141">
        <v>26.827552274115305</v>
      </c>
      <c r="S450" s="141">
        <v>95.441814664035064</v>
      </c>
      <c r="T450" s="141">
        <v>33.284522308767919</v>
      </c>
      <c r="U450" s="141">
        <v>33.198533168726954</v>
      </c>
      <c r="V450" s="141">
        <v>24.759441475042422</v>
      </c>
      <c r="W450" s="141">
        <v>20.173512856787056</v>
      </c>
      <c r="X450" s="141">
        <v>30.638394191189491</v>
      </c>
      <c r="Y450" s="141">
        <v>-27.74692921174983</v>
      </c>
      <c r="Z450" s="141">
        <v>-85.874135921597826</v>
      </c>
      <c r="AA450" s="141">
        <v>-42.759804755951336</v>
      </c>
      <c r="AB450" s="141">
        <v>-106.89246124227247</v>
      </c>
      <c r="AC450" s="141">
        <v>-112.0847749866407</v>
      </c>
      <c r="AD450" s="141">
        <v>-100.88396750800712</v>
      </c>
      <c r="AE450" s="141">
        <v>-78.683925928816734</v>
      </c>
      <c r="AF450" s="141">
        <v>-87.814053549522214</v>
      </c>
      <c r="AG450" s="141">
        <v>-92.313002563133523</v>
      </c>
      <c r="AH450" s="141">
        <v>-85.35215443973766</v>
      </c>
      <c r="AI450" s="141">
        <v>-69.047637047151511</v>
      </c>
      <c r="AJ450" s="141">
        <v>-76.003133225307465</v>
      </c>
      <c r="AK450" s="141">
        <v>-69.615945792552793</v>
      </c>
      <c r="AL450" s="141">
        <v>-61.904279078096351</v>
      </c>
    </row>
    <row r="451" spans="1:38" x14ac:dyDescent="0.25">
      <c r="A451" s="135"/>
      <c r="G451" s="11"/>
      <c r="H451" s="9" t="s">
        <v>125</v>
      </c>
      <c r="I451" s="10">
        <v>-0.25685660260845111</v>
      </c>
      <c r="J451" s="10">
        <v>-0.24250440432749087</v>
      </c>
      <c r="K451" s="10">
        <v>6.1392750874000424E-2</v>
      </c>
      <c r="L451" s="10">
        <v>0.67825818449468755</v>
      </c>
      <c r="M451" s="10">
        <v>0.23294505511258023</v>
      </c>
      <c r="N451" s="10">
        <v>-3.6023994006891797</v>
      </c>
      <c r="O451" s="10">
        <v>-5.4070915869530722</v>
      </c>
      <c r="P451" s="10">
        <v>2.6254394752810128</v>
      </c>
      <c r="Q451" s="10">
        <v>25.423771881923017</v>
      </c>
      <c r="R451" s="10">
        <v>15.143548583795337</v>
      </c>
      <c r="S451" s="10">
        <v>21.279226391533712</v>
      </c>
      <c r="T451" s="10">
        <v>6.3392076105559454</v>
      </c>
      <c r="U451" s="10">
        <v>9.0010545894858751</v>
      </c>
      <c r="V451" s="10">
        <v>6.0436664112585277</v>
      </c>
      <c r="W451" s="10">
        <v>5.1525690093797039</v>
      </c>
      <c r="X451" s="10">
        <v>8.7094031046551663</v>
      </c>
      <c r="Y451" s="10">
        <v>-7.3778520767104965</v>
      </c>
      <c r="Z451" s="10">
        <v>-22.550499449826475</v>
      </c>
      <c r="AA451" s="10">
        <v>-9.1403326524296062</v>
      </c>
      <c r="AB451" s="10">
        <v>-37.018221175031044</v>
      </c>
      <c r="AC451" s="10">
        <v>-38.253778345238629</v>
      </c>
      <c r="AD451" s="10">
        <v>-34.966855944285953</v>
      </c>
      <c r="AE451" s="10">
        <v>-28.337117368246027</v>
      </c>
      <c r="AF451" s="10">
        <v>-30.44251864955595</v>
      </c>
      <c r="AG451" s="10">
        <v>-31.947254654305084</v>
      </c>
      <c r="AH451" s="10">
        <v>-29.710727941485857</v>
      </c>
      <c r="AI451" s="10">
        <v>-24.227621902715669</v>
      </c>
      <c r="AJ451" s="10">
        <v>-26.052998838263136</v>
      </c>
      <c r="AK451" s="10">
        <v>-23.743664510383326</v>
      </c>
      <c r="AL451" s="10">
        <v>-21.211919741299539</v>
      </c>
    </row>
    <row r="452" spans="1:38" x14ac:dyDescent="0.25">
      <c r="A452" s="135"/>
      <c r="G452" s="12"/>
      <c r="H452" s="9" t="s">
        <v>17</v>
      </c>
      <c r="I452" s="10">
        <v>-0.22844074644990542</v>
      </c>
      <c r="J452" s="10">
        <v>1.70793845019125</v>
      </c>
      <c r="K452" s="10">
        <v>1.9889592543331673</v>
      </c>
      <c r="L452" s="10">
        <v>1.7829428621275838</v>
      </c>
      <c r="M452" s="10">
        <v>5.7434615626357299</v>
      </c>
      <c r="N452" s="10">
        <v>-3.2421657220688758</v>
      </c>
      <c r="O452" s="10">
        <v>4.2177780605857151</v>
      </c>
      <c r="P452" s="10">
        <v>-4.8176438135724311</v>
      </c>
      <c r="Q452" s="10">
        <v>40.75180017126695</v>
      </c>
      <c r="R452" s="10">
        <v>55.272810817214349</v>
      </c>
      <c r="S452" s="10">
        <v>84.853544097888971</v>
      </c>
      <c r="T452" s="10">
        <v>111.89476219435187</v>
      </c>
      <c r="U452" s="10">
        <v>124.50821452662058</v>
      </c>
      <c r="V452" s="10">
        <v>182.40053906829689</v>
      </c>
      <c r="W452" s="10">
        <v>68.64146791241501</v>
      </c>
      <c r="X452" s="10">
        <v>150.73979632900569</v>
      </c>
      <c r="Y452" s="10">
        <v>197.25979890175881</v>
      </c>
      <c r="Z452" s="10">
        <v>291.5786816155105</v>
      </c>
      <c r="AA452" s="10">
        <v>245.99414279363509</v>
      </c>
      <c r="AB452" s="10">
        <v>295.48431515938023</v>
      </c>
      <c r="AC452" s="10">
        <v>290.07204994728022</v>
      </c>
      <c r="AD452" s="10">
        <v>313.34156145595352</v>
      </c>
      <c r="AE452" s="10">
        <v>277.06166213048004</v>
      </c>
      <c r="AF452" s="10">
        <v>297.6239262243605</v>
      </c>
      <c r="AG452" s="10">
        <v>277.77404784738542</v>
      </c>
      <c r="AH452" s="10">
        <v>236.57160062646994</v>
      </c>
      <c r="AI452" s="10">
        <v>230.64972070512385</v>
      </c>
      <c r="AJ452" s="10">
        <v>205.43233107910987</v>
      </c>
      <c r="AK452" s="10">
        <v>195.56670595390574</v>
      </c>
      <c r="AL452" s="10">
        <v>208.53008357227532</v>
      </c>
    </row>
    <row r="453" spans="1:38" x14ac:dyDescent="0.25">
      <c r="A453" s="135"/>
      <c r="G453" s="13"/>
      <c r="H453" s="9" t="s">
        <v>126</v>
      </c>
      <c r="I453" s="10">
        <v>3.8141576365660512E-2</v>
      </c>
      <c r="J453" s="10">
        <v>0.33152451019338969</v>
      </c>
      <c r="K453" s="10">
        <v>-0.2788887204197863</v>
      </c>
      <c r="L453" s="10">
        <v>-0.25253864915487156</v>
      </c>
      <c r="M453" s="10">
        <v>2.3060994408410806E-2</v>
      </c>
      <c r="N453" s="10">
        <v>0.43699554294255449</v>
      </c>
      <c r="O453" s="10">
        <v>2.5770414751299313</v>
      </c>
      <c r="P453" s="10">
        <v>4.0994374216166989</v>
      </c>
      <c r="Q453" s="10">
        <v>11.740074982137003</v>
      </c>
      <c r="R453" s="10">
        <v>9.394586514933053</v>
      </c>
      <c r="S453" s="10">
        <v>1.2792391398315885</v>
      </c>
      <c r="T453" s="10">
        <v>7.3089801596463531</v>
      </c>
      <c r="U453" s="10">
        <v>3.7631415024364401</v>
      </c>
      <c r="V453" s="10">
        <v>4.2926455796470577</v>
      </c>
      <c r="W453" s="10">
        <v>5.5256382414547147</v>
      </c>
      <c r="X453" s="10">
        <v>3.1630511252562883</v>
      </c>
      <c r="Y453" s="10">
        <v>7.387191021334786</v>
      </c>
      <c r="Z453" s="10">
        <v>16.777083810084719</v>
      </c>
      <c r="AA453" s="10">
        <v>13.492829013500113</v>
      </c>
      <c r="AB453" s="10">
        <v>20.589952553772093</v>
      </c>
      <c r="AC453" s="10">
        <v>20.271915055283159</v>
      </c>
      <c r="AD453" s="10">
        <v>18.541876008380427</v>
      </c>
      <c r="AE453" s="10">
        <v>16.229424146223266</v>
      </c>
      <c r="AF453" s="10">
        <v>15.278090779575052</v>
      </c>
      <c r="AG453" s="10">
        <v>15.629284532140105</v>
      </c>
      <c r="AH453" s="10">
        <v>14.62997492013551</v>
      </c>
      <c r="AI453" s="10">
        <v>12.682869207647855</v>
      </c>
      <c r="AJ453" s="10">
        <v>13.509909678365375</v>
      </c>
      <c r="AK453" s="10">
        <v>12.281308060109495</v>
      </c>
      <c r="AL453" s="10">
        <v>9.9968059739660475</v>
      </c>
    </row>
    <row r="454" spans="1:38" x14ac:dyDescent="0.25">
      <c r="A454" s="135"/>
      <c r="G454" s="14"/>
      <c r="H454" s="9" t="s">
        <v>18</v>
      </c>
      <c r="I454" s="10">
        <v>-1.496588266302876E-4</v>
      </c>
      <c r="J454" s="10">
        <v>-1.4778870219264381E-4</v>
      </c>
      <c r="K454" s="10">
        <v>-3.8252808984004961E-4</v>
      </c>
      <c r="L454" s="10">
        <v>-3.7656341887990061E-4</v>
      </c>
      <c r="M454" s="10">
        <v>0.16872278696839693</v>
      </c>
      <c r="N454" s="10">
        <v>-4.44910425434486E-4</v>
      </c>
      <c r="O454" s="10">
        <v>0.67635736403025426</v>
      </c>
      <c r="P454" s="10">
        <v>6.3418664894658008</v>
      </c>
      <c r="Q454" s="10">
        <v>19.7483975166612</v>
      </c>
      <c r="R454" s="10">
        <v>13.932844815088828</v>
      </c>
      <c r="S454" s="10">
        <v>21.669761334254417</v>
      </c>
      <c r="T454" s="10">
        <v>23.837544877962017</v>
      </c>
      <c r="U454" s="10">
        <v>39.772936392043221</v>
      </c>
      <c r="V454" s="10">
        <v>31.983892979674692</v>
      </c>
      <c r="W454" s="10">
        <v>30.201977391988123</v>
      </c>
      <c r="X454" s="10">
        <v>32.374772408223521</v>
      </c>
      <c r="Y454" s="10">
        <v>17.119676434886571</v>
      </c>
      <c r="Z454" s="10">
        <v>4.4055962423299775</v>
      </c>
      <c r="AA454" s="10">
        <v>12.657352661511936</v>
      </c>
      <c r="AB454" s="10">
        <v>-1.3440094416544639</v>
      </c>
      <c r="AC454" s="10">
        <v>-3.9818528494497514</v>
      </c>
      <c r="AD454" s="10">
        <v>-2.1597559812067288</v>
      </c>
      <c r="AE454" s="10">
        <v>1.4723712652563563</v>
      </c>
      <c r="AF454" s="10">
        <v>-0.6097481258406674</v>
      </c>
      <c r="AG454" s="10">
        <v>-4.3353101503137736</v>
      </c>
      <c r="AH454" s="10">
        <v>-3.9509103326807917</v>
      </c>
      <c r="AI454" s="10">
        <v>0.12884187626667654</v>
      </c>
      <c r="AJ454" s="10">
        <v>-2.2835674079786372</v>
      </c>
      <c r="AK454" s="10">
        <v>-1.2492881126601674</v>
      </c>
      <c r="AL454" s="10">
        <v>0.58123184558712637</v>
      </c>
    </row>
    <row r="455" spans="1:38" x14ac:dyDescent="0.25">
      <c r="A455" s="135"/>
      <c r="G455" s="15"/>
      <c r="H455" s="9" t="s">
        <v>19</v>
      </c>
      <c r="I455" s="10">
        <v>-8.2931051399999707E-4</v>
      </c>
      <c r="J455" s="10">
        <v>-8.3225878399999535E-4</v>
      </c>
      <c r="K455" s="10">
        <v>6.1417300199195779E-4</v>
      </c>
      <c r="L455" s="10">
        <v>4.8935153332990922E-2</v>
      </c>
      <c r="M455" s="10">
        <v>-0.21265372339000033</v>
      </c>
      <c r="N455" s="10">
        <v>0.54795577695000475</v>
      </c>
      <c r="O455" s="10">
        <v>2.927412540462015</v>
      </c>
      <c r="P455" s="10">
        <v>2.8949460606003896E-2</v>
      </c>
      <c r="Q455" s="10">
        <v>-6.4287471009999986E-3</v>
      </c>
      <c r="R455" s="10">
        <v>1.5711014924999961E-2</v>
      </c>
      <c r="S455" s="10">
        <v>-1.9549033273900021</v>
      </c>
      <c r="T455" s="10">
        <v>0.23268023936101301</v>
      </c>
      <c r="U455" s="10">
        <v>0.20253293074500067</v>
      </c>
      <c r="V455" s="10">
        <v>-1.1384712095999987</v>
      </c>
      <c r="W455" s="10">
        <v>-6.3370206675999796E-2</v>
      </c>
      <c r="X455" s="10">
        <v>-0.82238749592600513</v>
      </c>
      <c r="Y455" s="10">
        <v>-1.711287568E-3</v>
      </c>
      <c r="Z455" s="10">
        <v>8.5778198961149954</v>
      </c>
      <c r="AA455" s="10">
        <v>1.5738795901260003</v>
      </c>
      <c r="AB455" s="10">
        <v>0.37477684721601179</v>
      </c>
      <c r="AC455" s="10">
        <v>-0.14023613028400028</v>
      </c>
      <c r="AD455" s="10">
        <v>0.62137722713400478</v>
      </c>
      <c r="AE455" s="10">
        <v>0.95123523592400439</v>
      </c>
      <c r="AF455" s="10">
        <v>-0.18537362549500358</v>
      </c>
      <c r="AG455" s="10">
        <v>-2.7539545629998996E-3</v>
      </c>
      <c r="AH455" s="10">
        <v>-0.12808922054900096</v>
      </c>
      <c r="AI455" s="10">
        <v>-0.20693664832100023</v>
      </c>
      <c r="AJ455" s="10">
        <v>0.23951862881500219</v>
      </c>
      <c r="AK455" s="10">
        <v>3.5057587185999939E-2</v>
      </c>
      <c r="AL455" s="10">
        <v>0.81112407346800097</v>
      </c>
    </row>
    <row r="456" spans="1:38" x14ac:dyDescent="0.25">
      <c r="A456" s="135"/>
      <c r="G456" s="16"/>
      <c r="H456" s="9" t="s">
        <v>20</v>
      </c>
      <c r="I456" s="10">
        <v>7.1240167863336978</v>
      </c>
      <c r="J456" s="10">
        <v>3.2444018984835263E-6</v>
      </c>
      <c r="K456" s="10">
        <v>-5.6499387514362037E-8</v>
      </c>
      <c r="L456" s="10">
        <v>-2.7939761005668247E-6</v>
      </c>
      <c r="M456" s="10">
        <v>-0.41806264642374025</v>
      </c>
      <c r="N456" s="10">
        <v>0.56492694401106425</v>
      </c>
      <c r="O456" s="10">
        <v>2.4030811942368606E-6</v>
      </c>
      <c r="P456" s="10">
        <v>-14.016701630702864</v>
      </c>
      <c r="Q456" s="10">
        <v>1.0875521729556737E-4</v>
      </c>
      <c r="R456" s="10">
        <v>-4.4428678345326373E-7</v>
      </c>
      <c r="S456" s="10">
        <v>5.6026838387764931E-8</v>
      </c>
      <c r="T456" s="10">
        <v>-1.7572098894074621E-9</v>
      </c>
      <c r="U456" s="10">
        <v>-2.4495677225816128</v>
      </c>
      <c r="V456" s="10">
        <v>-1.0096554431258251E-6</v>
      </c>
      <c r="W456" s="10">
        <v>-3.3254670219635977E-6</v>
      </c>
      <c r="X456" s="10">
        <v>-6.9641276755431727E-7</v>
      </c>
      <c r="Y456" s="10">
        <v>-4.3526668191715408E-7</v>
      </c>
      <c r="Z456" s="10">
        <v>-2.7518836448656941E-7</v>
      </c>
      <c r="AA456" s="10">
        <v>-1.1326305607258866E-6</v>
      </c>
      <c r="AB456" s="10">
        <v>-1.9054390964661664E-7</v>
      </c>
      <c r="AC456" s="10">
        <v>3.1882327311669155E-7</v>
      </c>
      <c r="AD456" s="10">
        <v>4.1227637779185671E-8</v>
      </c>
      <c r="AE456" s="10">
        <v>1.9488000843636743E-7</v>
      </c>
      <c r="AF456" s="10">
        <v>2.3161517842799091E-7</v>
      </c>
      <c r="AG456" s="10">
        <v>-1.0651737673093362E-5</v>
      </c>
      <c r="AH456" s="10">
        <v>-6.3817087160044089E-8</v>
      </c>
      <c r="AI456" s="10">
        <v>-5.9502776185600008E-8</v>
      </c>
      <c r="AJ456" s="10">
        <v>-3.7586577867158012E-8</v>
      </c>
      <c r="AK456" s="10">
        <v>-1.1998133704189678E-5</v>
      </c>
      <c r="AL456" s="10">
        <v>-5.1337050318772672E-8</v>
      </c>
    </row>
    <row r="457" spans="1:38" x14ac:dyDescent="0.25">
      <c r="A457" s="135"/>
      <c r="G457" s="17"/>
      <c r="H457" s="9" t="s">
        <v>21</v>
      </c>
      <c r="I457" s="10">
        <v>1.7827854599999915E-4</v>
      </c>
      <c r="J457" s="10">
        <v>3.8762390930000556E-3</v>
      </c>
      <c r="K457" s="10">
        <v>1.7339755469000018E-2</v>
      </c>
      <c r="L457" s="10">
        <v>2.1640418750999979E-2</v>
      </c>
      <c r="M457" s="10">
        <v>2.3647582782000076E-2</v>
      </c>
      <c r="N457" s="10">
        <v>-3.0374976939999909E-2</v>
      </c>
      <c r="O457" s="10">
        <v>-6.6402264459999971E-2</v>
      </c>
      <c r="P457" s="10">
        <v>-0.21214062380000009</v>
      </c>
      <c r="Q457" s="10">
        <v>-0.70214161505999995</v>
      </c>
      <c r="R457" s="10">
        <v>-0.62011768769999998</v>
      </c>
      <c r="S457" s="10">
        <v>-2.0397677800000014E-2</v>
      </c>
      <c r="T457" s="10">
        <v>-0.2708193814</v>
      </c>
      <c r="U457" s="10">
        <v>-0.27378472710000001</v>
      </c>
      <c r="V457" s="10">
        <v>-0.21313436336000002</v>
      </c>
      <c r="W457" s="10">
        <v>-0.36594178369999991</v>
      </c>
      <c r="X457" s="10">
        <v>-0.2317910983</v>
      </c>
      <c r="Y457" s="10">
        <v>-0.35479880809999997</v>
      </c>
      <c r="Z457" s="10">
        <v>-0.12557765479999999</v>
      </c>
      <c r="AA457" s="10">
        <v>-6.5293452299999943E-2</v>
      </c>
      <c r="AB457" s="10">
        <v>-0.25095218759999993</v>
      </c>
      <c r="AC457" s="10">
        <v>-0.28338338895000004</v>
      </c>
      <c r="AD457" s="10">
        <v>-0.15325744279999998</v>
      </c>
      <c r="AE457" s="10">
        <v>-0.21398632929999994</v>
      </c>
      <c r="AF457" s="10">
        <v>-0.26871456659999993</v>
      </c>
      <c r="AG457" s="10">
        <v>-0.23634754870000008</v>
      </c>
      <c r="AH457" s="10">
        <v>-9.4983594300000002E-2</v>
      </c>
      <c r="AI457" s="10">
        <v>-5.1864190600000026E-2</v>
      </c>
      <c r="AJ457" s="10">
        <v>-0.15169012680000002</v>
      </c>
      <c r="AK457" s="10">
        <v>-0.2155193895000001</v>
      </c>
      <c r="AL457" s="10">
        <v>7.1556154099999825E-4</v>
      </c>
    </row>
    <row r="458" spans="1:38" x14ac:dyDescent="0.25">
      <c r="A458" s="135"/>
      <c r="G458" s="135"/>
      <c r="H458" s="135" t="s">
        <v>22</v>
      </c>
      <c r="I458" s="18">
        <f t="shared" ref="I458:AL458" si="279">+SUM(I450:I457)</f>
        <v>6.671728198589542</v>
      </c>
      <c r="J458" s="18">
        <f t="shared" si="279"/>
        <v>1.7955609771572478</v>
      </c>
      <c r="K458" s="18">
        <f t="shared" si="279"/>
        <v>2.913733332983373</v>
      </c>
      <c r="L458" s="18">
        <f t="shared" si="279"/>
        <v>5.3791916413716887</v>
      </c>
      <c r="M458" s="18">
        <f t="shared" si="279"/>
        <v>6.1134228888083344</v>
      </c>
      <c r="N458" s="18">
        <f t="shared" si="279"/>
        <v>-7.1500942808987356</v>
      </c>
      <c r="O458" s="18">
        <f t="shared" si="279"/>
        <v>-14.971690363145351</v>
      </c>
      <c r="P458" s="18">
        <f t="shared" si="279"/>
        <v>-34.635387182970959</v>
      </c>
      <c r="Q458" s="18">
        <f t="shared" si="279"/>
        <v>159.45936002397147</v>
      </c>
      <c r="R458" s="18">
        <f t="shared" si="279"/>
        <v>119.96693588808509</v>
      </c>
      <c r="S458" s="18">
        <f t="shared" si="279"/>
        <v>222.54828467838058</v>
      </c>
      <c r="T458" s="18">
        <f t="shared" si="279"/>
        <v>182.6268780074879</v>
      </c>
      <c r="U458" s="18">
        <f t="shared" si="279"/>
        <v>207.72306066037646</v>
      </c>
      <c r="V458" s="18">
        <f t="shared" si="279"/>
        <v>248.12857893130413</v>
      </c>
      <c r="W458" s="18">
        <f t="shared" si="279"/>
        <v>129.26585009618157</v>
      </c>
      <c r="X458" s="18">
        <f t="shared" si="279"/>
        <v>224.57123786769139</v>
      </c>
      <c r="Y458" s="18">
        <f t="shared" si="279"/>
        <v>186.28537453858513</v>
      </c>
      <c r="Z458" s="18">
        <f t="shared" si="279"/>
        <v>212.78896826262752</v>
      </c>
      <c r="AA458" s="18">
        <f t="shared" si="279"/>
        <v>221.75277206546164</v>
      </c>
      <c r="AB458" s="18">
        <f t="shared" si="279"/>
        <v>170.94340032326645</v>
      </c>
      <c r="AC458" s="18">
        <f t="shared" si="279"/>
        <v>155.59993962082359</v>
      </c>
      <c r="AD458" s="18">
        <f t="shared" si="279"/>
        <v>194.34097785639582</v>
      </c>
      <c r="AE458" s="18">
        <f t="shared" si="279"/>
        <v>188.47966334640091</v>
      </c>
      <c r="AF458" s="18">
        <f t="shared" si="279"/>
        <v>193.5816087185369</v>
      </c>
      <c r="AG458" s="18">
        <f t="shared" si="279"/>
        <v>164.56865285677247</v>
      </c>
      <c r="AH458" s="18">
        <f t="shared" si="279"/>
        <v>131.96470995403504</v>
      </c>
      <c r="AI458" s="18">
        <f t="shared" si="279"/>
        <v>149.92737194074741</v>
      </c>
      <c r="AJ458" s="18">
        <f t="shared" si="279"/>
        <v>114.69036975035444</v>
      </c>
      <c r="AK458" s="18">
        <f t="shared" si="279"/>
        <v>113.05864179797125</v>
      </c>
      <c r="AL458" s="18">
        <f t="shared" si="279"/>
        <v>136.80376215610454</v>
      </c>
    </row>
    <row r="459" spans="1:38" x14ac:dyDescent="0.25">
      <c r="A459" s="135"/>
      <c r="G459" s="135"/>
      <c r="H459" s="135"/>
      <c r="I459" s="135"/>
      <c r="J459" s="135"/>
      <c r="K459" s="135"/>
      <c r="L459" s="135"/>
      <c r="M459" s="135"/>
      <c r="N459" s="135"/>
      <c r="O459" s="135"/>
      <c r="P459" s="135"/>
      <c r="Q459" s="135"/>
      <c r="R459" s="135"/>
      <c r="S459" s="135"/>
      <c r="T459" s="135"/>
      <c r="U459" s="135"/>
      <c r="V459" s="135"/>
      <c r="W459" s="135"/>
      <c r="X459" s="135"/>
      <c r="Y459" s="135"/>
      <c r="Z459" s="135"/>
      <c r="AA459" s="135"/>
      <c r="AB459" s="135"/>
      <c r="AC459" s="135"/>
      <c r="AD459" s="135"/>
      <c r="AE459" s="135"/>
      <c r="AF459" s="135"/>
      <c r="AG459" s="135"/>
      <c r="AH459" s="135"/>
      <c r="AI459" s="135"/>
      <c r="AJ459" s="135"/>
      <c r="AK459" s="135"/>
      <c r="AL459" s="135"/>
    </row>
    <row r="460" spans="1:38" x14ac:dyDescent="0.25">
      <c r="A460" s="135"/>
      <c r="G460" s="135"/>
      <c r="H460" s="135"/>
      <c r="I460" s="135"/>
      <c r="J460" s="135"/>
      <c r="K460" s="135"/>
      <c r="L460" s="135"/>
      <c r="M460" s="135"/>
      <c r="N460" s="135"/>
      <c r="O460" s="135"/>
      <c r="P460" s="135"/>
      <c r="Q460" s="135"/>
      <c r="R460" s="135"/>
      <c r="S460" s="135"/>
      <c r="T460" s="135"/>
      <c r="U460" s="135"/>
      <c r="V460" s="135"/>
      <c r="W460" s="135"/>
      <c r="X460" s="135"/>
      <c r="Y460" s="135"/>
      <c r="Z460" s="135"/>
      <c r="AA460" s="135"/>
      <c r="AB460" s="135"/>
      <c r="AC460" s="135"/>
      <c r="AD460" s="135"/>
      <c r="AE460" s="135"/>
      <c r="AF460" s="135"/>
      <c r="AG460" s="135"/>
      <c r="AH460" s="135"/>
      <c r="AI460" s="135"/>
      <c r="AJ460" s="135"/>
      <c r="AK460" s="135"/>
      <c r="AL460" s="135"/>
    </row>
    <row r="461" spans="1:38" x14ac:dyDescent="0.25">
      <c r="A461" s="135"/>
      <c r="G461" s="135"/>
      <c r="H461" s="135"/>
      <c r="I461" s="135"/>
      <c r="J461" s="135"/>
      <c r="K461" s="135"/>
      <c r="L461" s="135"/>
      <c r="M461" s="135"/>
      <c r="N461" s="135"/>
      <c r="O461" s="135"/>
      <c r="P461" s="135"/>
      <c r="Q461" s="135"/>
      <c r="R461" s="135"/>
      <c r="S461" s="135"/>
      <c r="T461" s="135"/>
      <c r="U461" s="135"/>
      <c r="V461" s="135"/>
      <c r="W461" s="135"/>
      <c r="X461" s="135"/>
      <c r="Y461" s="135"/>
      <c r="Z461" s="135"/>
      <c r="AA461" s="135"/>
      <c r="AB461" s="135"/>
      <c r="AC461" s="135"/>
      <c r="AD461" s="135"/>
      <c r="AE461" s="135"/>
      <c r="AF461" s="135"/>
      <c r="AG461" s="135"/>
      <c r="AH461" s="135"/>
      <c r="AI461" s="135"/>
      <c r="AJ461" s="135"/>
      <c r="AK461" s="135"/>
      <c r="AL461" s="135"/>
    </row>
    <row r="462" spans="1:38" x14ac:dyDescent="0.25">
      <c r="A462" s="135"/>
      <c r="G462" s="135"/>
      <c r="H462" s="135"/>
      <c r="I462" s="135"/>
      <c r="J462" s="135"/>
      <c r="K462" s="135"/>
      <c r="L462" s="135"/>
      <c r="M462" s="135"/>
      <c r="N462" s="135"/>
      <c r="O462" s="135"/>
      <c r="P462" s="135"/>
      <c r="Q462" s="135"/>
      <c r="R462" s="135"/>
      <c r="S462" s="135"/>
      <c r="T462" s="135"/>
      <c r="U462" s="135"/>
      <c r="V462" s="135"/>
      <c r="W462" s="135"/>
      <c r="X462" s="135"/>
      <c r="Y462" s="135"/>
      <c r="Z462" s="135"/>
      <c r="AA462" s="135"/>
      <c r="AB462" s="135"/>
      <c r="AC462" s="135"/>
      <c r="AD462" s="135"/>
      <c r="AE462" s="135"/>
      <c r="AF462" s="135"/>
      <c r="AG462" s="135"/>
      <c r="AH462" s="135"/>
      <c r="AI462" s="135"/>
      <c r="AJ462" s="135"/>
      <c r="AK462" s="135"/>
      <c r="AL462" s="135"/>
    </row>
    <row r="463" spans="1:38" x14ac:dyDescent="0.25">
      <c r="A463" s="135"/>
      <c r="G463" s="135"/>
      <c r="H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5"/>
      <c r="S463" s="135"/>
      <c r="T463" s="135"/>
      <c r="U463" s="135"/>
      <c r="V463" s="135"/>
      <c r="W463" s="135"/>
      <c r="X463" s="135"/>
      <c r="Y463" s="135"/>
      <c r="Z463" s="135"/>
      <c r="AA463" s="135"/>
      <c r="AB463" s="135"/>
      <c r="AC463" s="135"/>
      <c r="AD463" s="135"/>
      <c r="AE463" s="135"/>
      <c r="AF463" s="135"/>
      <c r="AG463" s="135"/>
      <c r="AH463" s="135"/>
      <c r="AI463" s="135"/>
      <c r="AJ463" s="135"/>
      <c r="AK463" s="135"/>
      <c r="AL463" s="135"/>
    </row>
    <row r="464" spans="1:38" x14ac:dyDescent="0.25">
      <c r="A464" s="135"/>
      <c r="G464" s="135"/>
      <c r="H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  <c r="T464" s="135"/>
      <c r="U464" s="135"/>
      <c r="V464" s="135"/>
      <c r="W464" s="135"/>
      <c r="X464" s="135"/>
      <c r="Y464" s="135"/>
      <c r="Z464" s="135"/>
      <c r="AA464" s="135"/>
      <c r="AB464" s="135"/>
      <c r="AC464" s="135"/>
      <c r="AD464" s="135"/>
      <c r="AE464" s="135"/>
      <c r="AF464" s="135"/>
      <c r="AG464" s="135"/>
      <c r="AH464" s="135"/>
      <c r="AI464" s="135"/>
      <c r="AJ464" s="135"/>
      <c r="AK464" s="135"/>
      <c r="AL464" s="135"/>
    </row>
    <row r="465" spans="1:38" ht="15.75" thickBot="1" x14ac:dyDescent="0.3">
      <c r="A465" s="139"/>
      <c r="B465" s="139"/>
      <c r="C465" s="139"/>
      <c r="D465" s="139"/>
      <c r="E465" s="139"/>
      <c r="F465" s="139"/>
      <c r="G465" s="139"/>
      <c r="H465" s="139"/>
      <c r="I465" s="139"/>
      <c r="J465" s="139"/>
      <c r="K465" s="139"/>
      <c r="L465" s="139"/>
      <c r="M465" s="139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139"/>
      <c r="Y465" s="139"/>
      <c r="Z465" s="139"/>
      <c r="AA465" s="139"/>
      <c r="AB465" s="139"/>
      <c r="AC465" s="139"/>
      <c r="AD465" s="139"/>
      <c r="AE465" s="139"/>
      <c r="AF465" s="139"/>
      <c r="AG465" s="139"/>
      <c r="AH465" s="139"/>
      <c r="AI465" s="139"/>
      <c r="AJ465" s="139"/>
      <c r="AK465" s="139"/>
      <c r="AL465" s="139"/>
    </row>
    <row r="466" spans="1:38" x14ac:dyDescent="0.25">
      <c r="A466" s="134" t="str">
        <f>+A407</f>
        <v>Option 6: 750 MW in 2028 and 750 MW in 2030</v>
      </c>
      <c r="G466" s="135"/>
      <c r="H466" s="135"/>
      <c r="I466" s="135"/>
      <c r="J466" s="135"/>
      <c r="K466" s="135"/>
      <c r="L466" s="135"/>
      <c r="M466" s="135"/>
      <c r="N466" s="135"/>
      <c r="O466" s="135"/>
      <c r="P466" s="135"/>
      <c r="Q466" s="135"/>
      <c r="R466" s="135"/>
      <c r="S466" s="135"/>
      <c r="T466" s="135"/>
      <c r="U466" s="135"/>
      <c r="V466" s="135"/>
      <c r="W466" s="135"/>
      <c r="X466" s="135"/>
      <c r="Y466" s="135"/>
      <c r="Z466" s="135"/>
      <c r="AA466" s="135"/>
      <c r="AB466" s="135"/>
      <c r="AC466" s="135"/>
      <c r="AD466" s="135"/>
      <c r="AE466" s="135"/>
      <c r="AF466" s="135"/>
      <c r="AG466" s="135"/>
      <c r="AH466" s="135"/>
      <c r="AI466" s="135"/>
      <c r="AJ466" s="135"/>
      <c r="AK466" s="135"/>
      <c r="AL466" s="135"/>
    </row>
    <row r="467" spans="1:38" x14ac:dyDescent="0.25">
      <c r="A467" s="134" t="s">
        <v>15</v>
      </c>
      <c r="B467" s="134" t="str">
        <f>+Overview!D10</f>
        <v>4. Accelerated transition to low emissions future</v>
      </c>
      <c r="G467" s="135"/>
      <c r="H467" s="135"/>
      <c r="I467" s="135"/>
      <c r="J467" s="135"/>
      <c r="K467" s="135"/>
      <c r="L467" s="135"/>
      <c r="M467" s="135"/>
      <c r="N467" s="135"/>
      <c r="O467" s="135"/>
      <c r="P467" s="135"/>
      <c r="Q467" s="135"/>
      <c r="R467" s="135"/>
      <c r="S467" s="135"/>
      <c r="T467" s="135"/>
      <c r="U467" s="135"/>
      <c r="V467" s="135"/>
      <c r="W467" s="135"/>
      <c r="X467" s="135"/>
      <c r="Y467" s="135"/>
      <c r="Z467" s="135"/>
      <c r="AA467" s="135"/>
      <c r="AB467" s="135"/>
      <c r="AC467" s="135"/>
      <c r="AD467" s="135"/>
      <c r="AE467" s="135"/>
      <c r="AF467" s="135"/>
      <c r="AG467" s="135"/>
      <c r="AH467" s="135"/>
      <c r="AI467" s="135"/>
      <c r="AJ467" s="135"/>
      <c r="AK467" s="135"/>
      <c r="AL467" s="135"/>
    </row>
    <row r="468" spans="1:38" x14ac:dyDescent="0.25">
      <c r="A468" s="136" t="s">
        <v>145</v>
      </c>
      <c r="B468" s="137" t="s">
        <v>150</v>
      </c>
      <c r="C468" s="137" t="s">
        <v>142</v>
      </c>
      <c r="D468" s="138" t="s">
        <v>147</v>
      </c>
      <c r="G468" s="135"/>
      <c r="H468" s="135"/>
      <c r="I468" s="135"/>
      <c r="J468" s="135"/>
      <c r="K468" s="135"/>
      <c r="L468" s="135"/>
      <c r="M468" s="135"/>
      <c r="N468" s="135"/>
      <c r="O468" s="135"/>
      <c r="P468" s="135"/>
      <c r="Q468" s="135"/>
      <c r="R468" s="135"/>
      <c r="S468" s="135"/>
      <c r="T468" s="135"/>
      <c r="U468" s="135"/>
      <c r="V468" s="135"/>
      <c r="W468" s="135"/>
      <c r="X468" s="135"/>
      <c r="Y468" s="135"/>
      <c r="Z468" s="135"/>
      <c r="AA468" s="135"/>
      <c r="AB468" s="135"/>
      <c r="AC468" s="135"/>
      <c r="AD468" s="135"/>
      <c r="AE468" s="135"/>
      <c r="AF468" s="135"/>
      <c r="AG468" s="135"/>
      <c r="AH468" s="135"/>
      <c r="AI468" s="135"/>
      <c r="AJ468" s="135"/>
      <c r="AK468" s="135"/>
      <c r="AL468" s="135"/>
    </row>
    <row r="469" spans="1:38" x14ac:dyDescent="0.25">
      <c r="A469" s="135"/>
      <c r="G469" s="135" t="s">
        <v>128</v>
      </c>
      <c r="H469" s="135"/>
      <c r="I469" s="142" t="s">
        <v>23</v>
      </c>
      <c r="J469" s="142" t="s">
        <v>24</v>
      </c>
      <c r="K469" s="142" t="s">
        <v>25</v>
      </c>
      <c r="L469" s="142" t="s">
        <v>26</v>
      </c>
      <c r="M469" s="142" t="s">
        <v>27</v>
      </c>
      <c r="N469" s="142" t="s">
        <v>28</v>
      </c>
      <c r="O469" s="142" t="s">
        <v>29</v>
      </c>
      <c r="P469" s="142" t="s">
        <v>30</v>
      </c>
      <c r="Q469" s="142" t="s">
        <v>31</v>
      </c>
      <c r="R469" s="142" t="s">
        <v>32</v>
      </c>
      <c r="S469" s="142" t="s">
        <v>33</v>
      </c>
      <c r="T469" s="142" t="s">
        <v>34</v>
      </c>
      <c r="U469" s="142" t="s">
        <v>35</v>
      </c>
      <c r="V469" s="142" t="s">
        <v>36</v>
      </c>
      <c r="W469" s="142" t="s">
        <v>37</v>
      </c>
      <c r="X469" s="142" t="s">
        <v>38</v>
      </c>
      <c r="Y469" s="142" t="s">
        <v>39</v>
      </c>
      <c r="Z469" s="142" t="s">
        <v>40</v>
      </c>
      <c r="AA469" s="142" t="s">
        <v>41</v>
      </c>
      <c r="AB469" s="142" t="s">
        <v>42</v>
      </c>
      <c r="AC469" s="142" t="s">
        <v>43</v>
      </c>
      <c r="AD469" s="142" t="s">
        <v>44</v>
      </c>
      <c r="AE469" s="142" t="s">
        <v>45</v>
      </c>
      <c r="AF469" s="142" t="s">
        <v>46</v>
      </c>
      <c r="AG469" s="142" t="s">
        <v>47</v>
      </c>
      <c r="AH469" s="142" t="s">
        <v>48</v>
      </c>
      <c r="AI469" s="142" t="s">
        <v>49</v>
      </c>
      <c r="AJ469" s="142" t="s">
        <v>50</v>
      </c>
      <c r="AK469" s="142" t="s">
        <v>51</v>
      </c>
      <c r="AL469" s="142" t="s">
        <v>52</v>
      </c>
    </row>
    <row r="470" spans="1:38" x14ac:dyDescent="0.25">
      <c r="A470" s="135"/>
      <c r="G470" s="8"/>
      <c r="H470" s="9" t="s">
        <v>16</v>
      </c>
      <c r="I470" s="141">
        <v>-2.1067254820608809</v>
      </c>
      <c r="J470" s="141">
        <v>-7.7024865605450188</v>
      </c>
      <c r="K470" s="141">
        <v>5.2387575309906538</v>
      </c>
      <c r="L470" s="141">
        <v>7.1294643314728319</v>
      </c>
      <c r="M470" s="141">
        <v>10.257509546131018</v>
      </c>
      <c r="N470" s="141">
        <v>-7.130413374443151</v>
      </c>
      <c r="O470" s="141">
        <v>-18.775610237009005</v>
      </c>
      <c r="P470" s="141">
        <v>-9.2044608703608901</v>
      </c>
      <c r="Q470" s="141">
        <v>94.19355076003103</v>
      </c>
      <c r="R470" s="141">
        <v>44.314529798995409</v>
      </c>
      <c r="S470" s="141">
        <v>55.348794084749443</v>
      </c>
      <c r="T470" s="141">
        <v>65.883218499126997</v>
      </c>
      <c r="U470" s="141">
        <v>90.443383128973892</v>
      </c>
      <c r="V470" s="141">
        <v>95.431168779350173</v>
      </c>
      <c r="W470" s="141">
        <v>47.263271869319851</v>
      </c>
      <c r="X470" s="141">
        <v>71.845871591540799</v>
      </c>
      <c r="Y470" s="141">
        <v>25.141803670097033</v>
      </c>
      <c r="Z470" s="141">
        <v>52.119869273713903</v>
      </c>
      <c r="AA470" s="141">
        <v>45.354471991171977</v>
      </c>
      <c r="AB470" s="141">
        <v>10.172589701832749</v>
      </c>
      <c r="AC470" s="141">
        <v>-15.834383110226099</v>
      </c>
      <c r="AD470" s="141">
        <v>-22.291668015197502</v>
      </c>
      <c r="AE470" s="141">
        <v>-17.495063296955323</v>
      </c>
      <c r="AF470" s="141">
        <v>55.180556212740612</v>
      </c>
      <c r="AG470" s="141">
        <v>49.771372912105107</v>
      </c>
      <c r="AH470" s="141">
        <v>39.090684544502892</v>
      </c>
      <c r="AI470" s="141">
        <v>128.70415923034989</v>
      </c>
      <c r="AJ470" s="141">
        <v>143.76136702583335</v>
      </c>
      <c r="AK470" s="141">
        <v>130.73895454099966</v>
      </c>
      <c r="AL470" s="141">
        <v>205.1121676179423</v>
      </c>
    </row>
    <row r="471" spans="1:38" x14ac:dyDescent="0.25">
      <c r="A471" s="135"/>
      <c r="G471" s="11"/>
      <c r="H471" s="9" t="s">
        <v>125</v>
      </c>
      <c r="I471" s="10">
        <v>-1.749965814999797</v>
      </c>
      <c r="J471" s="10">
        <v>-3.0872867757579776</v>
      </c>
      <c r="K471" s="10">
        <v>-0.57988818764851757</v>
      </c>
      <c r="L471" s="10">
        <v>1.6960437612368011</v>
      </c>
      <c r="M471" s="10">
        <v>-0.82104124894594577</v>
      </c>
      <c r="N471" s="10">
        <v>-4.3153267868585772</v>
      </c>
      <c r="O471" s="10">
        <v>-5.3109845852165165</v>
      </c>
      <c r="P471" s="10">
        <v>14.168162446224983</v>
      </c>
      <c r="Q471" s="10">
        <v>52.687706096676607</v>
      </c>
      <c r="R471" s="10">
        <v>29.114407796796058</v>
      </c>
      <c r="S471" s="10">
        <v>27.07454577632052</v>
      </c>
      <c r="T471" s="10">
        <v>16.861057669409092</v>
      </c>
      <c r="U471" s="10">
        <v>25.921673540138727</v>
      </c>
      <c r="V471" s="10">
        <v>28.740055070409994</v>
      </c>
      <c r="W471" s="10">
        <v>20.474897453893163</v>
      </c>
      <c r="X471" s="10">
        <v>28.225319725079771</v>
      </c>
      <c r="Y471" s="10">
        <v>17.824456101601072</v>
      </c>
      <c r="Z471" s="10">
        <v>18.996372661560599</v>
      </c>
      <c r="AA471" s="10">
        <v>15.677612356049394</v>
      </c>
      <c r="AB471" s="10">
        <v>-40.063576056191437</v>
      </c>
      <c r="AC471" s="10">
        <v>-70.025563240993506</v>
      </c>
      <c r="AD471" s="10">
        <v>-65.964064320521288</v>
      </c>
      <c r="AE471" s="10">
        <v>-60.574021622392252</v>
      </c>
      <c r="AF471" s="10">
        <v>-35.773548440684976</v>
      </c>
      <c r="AG471" s="10">
        <v>-31.38889028507117</v>
      </c>
      <c r="AH471" s="10">
        <v>-36.606431487552072</v>
      </c>
      <c r="AI471" s="10">
        <v>-9.9635335901581357</v>
      </c>
      <c r="AJ471" s="10">
        <v>-10.103600440046648</v>
      </c>
      <c r="AK471" s="10">
        <v>-6.9363178021675367</v>
      </c>
      <c r="AL471" s="10">
        <v>6.816062725688198</v>
      </c>
    </row>
    <row r="472" spans="1:38" x14ac:dyDescent="0.25">
      <c r="A472" s="135"/>
      <c r="G472" s="12"/>
      <c r="H472" s="9" t="s">
        <v>17</v>
      </c>
      <c r="I472" s="10">
        <v>2.9881598413608117</v>
      </c>
      <c r="J472" s="10">
        <v>7.1532995676511746</v>
      </c>
      <c r="K472" s="10">
        <v>0.39890235621032843</v>
      </c>
      <c r="L472" s="10">
        <v>0.39218348800977765</v>
      </c>
      <c r="M472" s="10">
        <v>2.7992002764103745</v>
      </c>
      <c r="N472" s="10">
        <v>0.88545011166843324</v>
      </c>
      <c r="O472" s="10">
        <v>-3.6114794658101346</v>
      </c>
      <c r="P472" s="10">
        <v>2.6617205804700461</v>
      </c>
      <c r="Q472" s="10">
        <v>21.438963951889946</v>
      </c>
      <c r="R472" s="10">
        <v>35.213462222710177</v>
      </c>
      <c r="S472" s="10">
        <v>42.684193637390081</v>
      </c>
      <c r="T472" s="10">
        <v>71.585140134249059</v>
      </c>
      <c r="U472" s="10">
        <v>47.382297066759065</v>
      </c>
      <c r="V472" s="10">
        <v>58.184663395090411</v>
      </c>
      <c r="W472" s="10">
        <v>40.060925064260118</v>
      </c>
      <c r="X472" s="10">
        <v>145.32984316908892</v>
      </c>
      <c r="Y472" s="10">
        <v>139.79515620898974</v>
      </c>
      <c r="Z472" s="10">
        <v>149.69874609053977</v>
      </c>
      <c r="AA472" s="10">
        <v>136.47215367440003</v>
      </c>
      <c r="AB472" s="10">
        <v>316.59617745271999</v>
      </c>
      <c r="AC472" s="10">
        <v>472.53164143427011</v>
      </c>
      <c r="AD472" s="10">
        <v>437.23397656665588</v>
      </c>
      <c r="AE472" s="10">
        <v>374.55816666430985</v>
      </c>
      <c r="AF472" s="10">
        <v>313.54592489033985</v>
      </c>
      <c r="AG472" s="10">
        <v>293.76518054279018</v>
      </c>
      <c r="AH472" s="10">
        <v>282.17273523084032</v>
      </c>
      <c r="AI472" s="10">
        <v>156.81411998054978</v>
      </c>
      <c r="AJ472" s="10">
        <v>121.54673830010029</v>
      </c>
      <c r="AK472" s="10">
        <v>54.305812114910168</v>
      </c>
      <c r="AL472" s="10">
        <v>32.787087674930035</v>
      </c>
    </row>
    <row r="473" spans="1:38" x14ac:dyDescent="0.25">
      <c r="A473" s="135"/>
      <c r="G473" s="13"/>
      <c r="H473" s="9" t="s">
        <v>126</v>
      </c>
      <c r="I473" s="10">
        <v>0.50701288939478673</v>
      </c>
      <c r="J473" s="10">
        <v>1.2022492215988905</v>
      </c>
      <c r="K473" s="10">
        <v>-0.50655207148884074</v>
      </c>
      <c r="L473" s="10">
        <v>-0.47083068643485149</v>
      </c>
      <c r="M473" s="10">
        <v>-0.87630625734618661</v>
      </c>
      <c r="N473" s="10">
        <v>1.8246414833411109</v>
      </c>
      <c r="O473" s="10">
        <v>1.2806160819291108</v>
      </c>
      <c r="P473" s="10">
        <v>-0.57520410570305103</v>
      </c>
      <c r="Q473" s="10">
        <v>-2.7399133786188941</v>
      </c>
      <c r="R473" s="10">
        <v>4.7303386198680073</v>
      </c>
      <c r="S473" s="10">
        <v>2.2425550566831589</v>
      </c>
      <c r="T473" s="10">
        <v>6.9452000238718483</v>
      </c>
      <c r="U473" s="10">
        <v>4.6288878917224565</v>
      </c>
      <c r="V473" s="10">
        <v>5.2222690005269214</v>
      </c>
      <c r="W473" s="10">
        <v>5.0959075666090143</v>
      </c>
      <c r="X473" s="10">
        <v>2.5668866568331623</v>
      </c>
      <c r="Y473" s="10">
        <v>5.61779310573354</v>
      </c>
      <c r="Z473" s="10">
        <v>3.890733085902923</v>
      </c>
      <c r="AA473" s="10">
        <v>0.19422641218318404</v>
      </c>
      <c r="AB473" s="10">
        <v>16.041202692245008</v>
      </c>
      <c r="AC473" s="10">
        <v>18.488154536980119</v>
      </c>
      <c r="AD473" s="10">
        <v>16.797288488765787</v>
      </c>
      <c r="AE473" s="10">
        <v>17.449698407522476</v>
      </c>
      <c r="AF473" s="10">
        <v>6.8688719623258976</v>
      </c>
      <c r="AG473" s="10">
        <v>8.7242170166842357</v>
      </c>
      <c r="AH473" s="10">
        <v>9.0907585382211096</v>
      </c>
      <c r="AI473" s="10">
        <v>0.57432595344999982</v>
      </c>
      <c r="AJ473" s="10">
        <v>0.27825886583008241</v>
      </c>
      <c r="AK473" s="10">
        <v>-6.6156831117619674</v>
      </c>
      <c r="AL473" s="10">
        <v>-7.1505679185409576</v>
      </c>
    </row>
    <row r="474" spans="1:38" x14ac:dyDescent="0.25">
      <c r="A474" s="135"/>
      <c r="G474" s="14"/>
      <c r="H474" s="9" t="s">
        <v>18</v>
      </c>
      <c r="I474" s="10">
        <v>-3.4363777258798701E-4</v>
      </c>
      <c r="J474" s="10">
        <v>-4.4623436791291974E-4</v>
      </c>
      <c r="K474" s="10">
        <v>3.2184205881501682</v>
      </c>
      <c r="L474" s="10">
        <v>3.0789793375065795</v>
      </c>
      <c r="M474" s="10">
        <v>2.8691641284317342</v>
      </c>
      <c r="N474" s="10">
        <v>2.0910232432800129</v>
      </c>
      <c r="O474" s="10">
        <v>3.101823777528665</v>
      </c>
      <c r="P474" s="10">
        <v>0.24855574595903818</v>
      </c>
      <c r="Q474" s="10">
        <v>24.74476320904509</v>
      </c>
      <c r="R474" s="10">
        <v>22.573684682502176</v>
      </c>
      <c r="S474" s="10">
        <v>33.866222347272284</v>
      </c>
      <c r="T474" s="10">
        <v>43.688749605684649</v>
      </c>
      <c r="U474" s="10">
        <v>55.429084312329906</v>
      </c>
      <c r="V474" s="10">
        <v>40.771089720421685</v>
      </c>
      <c r="W474" s="10">
        <v>36.218629134776592</v>
      </c>
      <c r="X474" s="10">
        <v>53.581453555341682</v>
      </c>
      <c r="Y474" s="10">
        <v>57.406796409479682</v>
      </c>
      <c r="Z474" s="10">
        <v>53.104403862089441</v>
      </c>
      <c r="AA474" s="10">
        <v>49.16945538594473</v>
      </c>
      <c r="AB474" s="10">
        <v>30.737665130800792</v>
      </c>
      <c r="AC474" s="10">
        <v>13.005811659842379</v>
      </c>
      <c r="AD474" s="10">
        <v>12.281219462139404</v>
      </c>
      <c r="AE474" s="10">
        <v>11.596997114549083</v>
      </c>
      <c r="AF474" s="10">
        <v>32.082053029679457</v>
      </c>
      <c r="AG474" s="10">
        <v>31.478361893556155</v>
      </c>
      <c r="AH474" s="10">
        <v>18.857718725933751</v>
      </c>
      <c r="AI474" s="10">
        <v>28.760457267006586</v>
      </c>
      <c r="AJ474" s="10">
        <v>25.263443346481552</v>
      </c>
      <c r="AK474" s="10">
        <v>26.732660425142285</v>
      </c>
      <c r="AL474" s="10">
        <v>40.323398565664036</v>
      </c>
    </row>
    <row r="475" spans="1:38" x14ac:dyDescent="0.25">
      <c r="A475" s="135"/>
      <c r="G475" s="15"/>
      <c r="H475" s="9" t="s">
        <v>19</v>
      </c>
      <c r="I475" s="10">
        <v>-8.9462782999999825E-4</v>
      </c>
      <c r="J475" s="10">
        <v>-8.9133992999999856E-4</v>
      </c>
      <c r="K475" s="10">
        <v>-19.220694226080028</v>
      </c>
      <c r="L475" s="10">
        <v>-6.1897561007399986</v>
      </c>
      <c r="M475" s="10">
        <v>-0.98831024259000055</v>
      </c>
      <c r="N475" s="10">
        <v>4.9130184431099977</v>
      </c>
      <c r="O475" s="10">
        <v>-1.6836002309700042</v>
      </c>
      <c r="P475" s="10">
        <v>-1.115682926559999</v>
      </c>
      <c r="Q475" s="10">
        <v>0.7418039111000001</v>
      </c>
      <c r="R475" s="10">
        <v>1.0057246449599999</v>
      </c>
      <c r="S475" s="10">
        <v>-0.19122508316000042</v>
      </c>
      <c r="T475" s="10">
        <v>-8.8512070888799972</v>
      </c>
      <c r="U475" s="10">
        <v>5.506823300000005E-3</v>
      </c>
      <c r="V475" s="10">
        <v>-3.2445742967100006</v>
      </c>
      <c r="W475" s="10">
        <v>3.0470891399999993</v>
      </c>
      <c r="X475" s="10">
        <v>9.7716333861099969</v>
      </c>
      <c r="Y475" s="10">
        <v>1.9945105242200003</v>
      </c>
      <c r="Z475" s="10">
        <v>-4.0707219139799999</v>
      </c>
      <c r="AA475" s="10">
        <v>-0.48359037563000307</v>
      </c>
      <c r="AB475" s="10">
        <v>-0.11775864352999221</v>
      </c>
      <c r="AC475" s="10">
        <v>3.944283033999918E-2</v>
      </c>
      <c r="AD475" s="10">
        <v>6.5006350414800025</v>
      </c>
      <c r="AE475" s="10">
        <v>-0.80543469764999998</v>
      </c>
      <c r="AF475" s="10">
        <v>-2.9297328353699985</v>
      </c>
      <c r="AG475" s="10">
        <v>-6.7797927490000021E-2</v>
      </c>
      <c r="AH475" s="10">
        <v>2.752871036360002</v>
      </c>
      <c r="AI475" s="10">
        <v>10.644666164600002</v>
      </c>
      <c r="AJ475" s="10">
        <v>19.971024727669999</v>
      </c>
      <c r="AK475" s="10">
        <v>201.79128418048003</v>
      </c>
      <c r="AL475" s="10">
        <v>162.98748198133993</v>
      </c>
    </row>
    <row r="476" spans="1:38" x14ac:dyDescent="0.25">
      <c r="A476" s="135"/>
      <c r="G476" s="16"/>
      <c r="H476" s="9" t="s">
        <v>20</v>
      </c>
      <c r="I476" s="10">
        <v>4.0437845141371298</v>
      </c>
      <c r="J476" s="10">
        <v>-2.9391159619710438E-5</v>
      </c>
      <c r="K476" s="10">
        <v>8.1757596394969436E-7</v>
      </c>
      <c r="L476" s="10">
        <v>-1.1267400908603449</v>
      </c>
      <c r="M476" s="10">
        <v>2.3037693039352298</v>
      </c>
      <c r="N476" s="10">
        <v>-4.4250712283902827E-7</v>
      </c>
      <c r="O476" s="10">
        <v>-7.044318886857468</v>
      </c>
      <c r="P476" s="10">
        <v>-19.443381154407064</v>
      </c>
      <c r="Q476" s="10">
        <v>5.9469762979775354</v>
      </c>
      <c r="R476" s="10">
        <v>2.6640224943188997</v>
      </c>
      <c r="S476" s="10">
        <v>0.2830686498577295</v>
      </c>
      <c r="T476" s="10">
        <v>-1.2364508453064553</v>
      </c>
      <c r="U476" s="10">
        <v>2.218408069484834E-2</v>
      </c>
      <c r="V476" s="10">
        <v>-2.5087229023001085E-6</v>
      </c>
      <c r="W476" s="10">
        <v>-0.82461381642816223</v>
      </c>
      <c r="X476" s="10">
        <v>-1.3504408309798214E-6</v>
      </c>
      <c r="Y476" s="10">
        <v>-7.9618343550987989E-7</v>
      </c>
      <c r="Z476" s="10">
        <v>-9.5292245817656228E-7</v>
      </c>
      <c r="AA476" s="10">
        <v>1.9759834476035474E-8</v>
      </c>
      <c r="AB476" s="10">
        <v>15.126514435125484</v>
      </c>
      <c r="AC476" s="10">
        <v>2.5262543561254418</v>
      </c>
      <c r="AD476" s="10">
        <v>-0.30292548754727844</v>
      </c>
      <c r="AE476" s="10">
        <v>-1.6686896211410125E-7</v>
      </c>
      <c r="AF476" s="10">
        <v>-3.0316979123382666</v>
      </c>
      <c r="AG476" s="10">
        <v>-1.1367283531759731</v>
      </c>
      <c r="AH476" s="10">
        <v>0.6801515579813977</v>
      </c>
      <c r="AI476" s="10">
        <v>2.9220276023106564</v>
      </c>
      <c r="AJ476" s="10">
        <v>6.6097083886449219</v>
      </c>
      <c r="AK476" s="10">
        <v>-7.8660455239179372</v>
      </c>
      <c r="AL476" s="10">
        <v>-0.55614842967689959</v>
      </c>
    </row>
    <row r="477" spans="1:38" x14ac:dyDescent="0.25">
      <c r="A477" s="135"/>
      <c r="G477" s="17"/>
      <c r="H477" s="9" t="s">
        <v>21</v>
      </c>
      <c r="I477" s="10">
        <v>-5.4964503023999911E-2</v>
      </c>
      <c r="J477" s="10">
        <v>-3.2358464169000012E-2</v>
      </c>
      <c r="K477" s="10">
        <v>1.7122779234000018E-2</v>
      </c>
      <c r="L477" s="10">
        <v>3.8236804710000016E-2</v>
      </c>
      <c r="M477" s="10">
        <v>2.6934709449999983E-2</v>
      </c>
      <c r="N477" s="10">
        <v>-2.6706321249999998E-2</v>
      </c>
      <c r="O477" s="10">
        <v>-0.10518457550999993</v>
      </c>
      <c r="P477" s="10">
        <v>-5.8607119000000152E-2</v>
      </c>
      <c r="Q477" s="10">
        <v>-0.5508553759999999</v>
      </c>
      <c r="R477" s="10">
        <v>-0.5751532239999998</v>
      </c>
      <c r="S477" s="10">
        <v>-0.29157283000000001</v>
      </c>
      <c r="T477" s="10">
        <v>-0.35703994099999992</v>
      </c>
      <c r="U477" s="10">
        <v>-0.39164288199999991</v>
      </c>
      <c r="V477" s="10">
        <v>-0.33085679450000011</v>
      </c>
      <c r="W477" s="10">
        <v>-0.48089691600000006</v>
      </c>
      <c r="X477" s="10">
        <v>-0.27970251299999987</v>
      </c>
      <c r="Y477" s="10">
        <v>-0.24317358299999997</v>
      </c>
      <c r="Z477" s="10">
        <v>-6.2123060000000008E-2</v>
      </c>
      <c r="AA477" s="10">
        <v>1.9495868999999999E-2</v>
      </c>
      <c r="AB477" s="10">
        <v>-0.26539913999999992</v>
      </c>
      <c r="AC477" s="10">
        <v>-0.26325303099999997</v>
      </c>
      <c r="AD477" s="10">
        <v>3.0677737300000063E-2</v>
      </c>
      <c r="AE477" s="10">
        <v>-6.1831434000000018E-2</v>
      </c>
      <c r="AF477" s="10">
        <v>-0.13291133659999993</v>
      </c>
      <c r="AG477" s="10">
        <v>-0.16010718700000004</v>
      </c>
      <c r="AH477" s="10">
        <v>-5.4609385000000121E-2</v>
      </c>
      <c r="AI477" s="10">
        <v>-3.5666296000000375E-3</v>
      </c>
      <c r="AJ477" s="10">
        <v>-7.1347789900000042E-2</v>
      </c>
      <c r="AK477" s="10">
        <v>-0.10543923100000005</v>
      </c>
      <c r="AL477" s="10">
        <v>5.5295523839999985E-2</v>
      </c>
    </row>
    <row r="478" spans="1:38" x14ac:dyDescent="0.25">
      <c r="A478" s="135"/>
      <c r="G478" s="135"/>
      <c r="H478" s="135" t="s">
        <v>22</v>
      </c>
      <c r="I478" s="18">
        <f t="shared" ref="I478:AL478" si="280">+SUM(I470:I477)</f>
        <v>3.6260631792054627</v>
      </c>
      <c r="J478" s="18">
        <f t="shared" si="280"/>
        <v>-2.4679499766794639</v>
      </c>
      <c r="K478" s="18">
        <f t="shared" si="280"/>
        <v>-11.43393041305627</v>
      </c>
      <c r="L478" s="18">
        <f t="shared" si="280"/>
        <v>4.5475808449007955</v>
      </c>
      <c r="M478" s="18">
        <f t="shared" si="280"/>
        <v>15.570920215476225</v>
      </c>
      <c r="N478" s="18">
        <f t="shared" si="280"/>
        <v>-1.7583136436592965</v>
      </c>
      <c r="O478" s="18">
        <f t="shared" si="280"/>
        <v>-32.148738121915351</v>
      </c>
      <c r="P478" s="18">
        <f t="shared" si="280"/>
        <v>-13.318897403376935</v>
      </c>
      <c r="Q478" s="18">
        <f t="shared" si="280"/>
        <v>196.46299547210131</v>
      </c>
      <c r="R478" s="18">
        <f t="shared" si="280"/>
        <v>139.04101703615075</v>
      </c>
      <c r="S478" s="18">
        <f t="shared" si="280"/>
        <v>161.01658163911324</v>
      </c>
      <c r="T478" s="18">
        <f t="shared" si="280"/>
        <v>194.5186680571552</v>
      </c>
      <c r="U478" s="18">
        <f t="shared" si="280"/>
        <v>223.44137396191888</v>
      </c>
      <c r="V478" s="18">
        <f t="shared" si="280"/>
        <v>224.77381236586629</v>
      </c>
      <c r="W478" s="18">
        <f t="shared" si="280"/>
        <v>150.85520949643058</v>
      </c>
      <c r="X478" s="18">
        <f t="shared" si="280"/>
        <v>311.04130422055351</v>
      </c>
      <c r="Y478" s="18">
        <f t="shared" si="280"/>
        <v>247.53734164093765</v>
      </c>
      <c r="Z478" s="18">
        <f t="shared" si="280"/>
        <v>273.67727904690423</v>
      </c>
      <c r="AA478" s="18">
        <f t="shared" si="280"/>
        <v>246.40382533287914</v>
      </c>
      <c r="AB478" s="18">
        <f t="shared" si="280"/>
        <v>348.22741557300259</v>
      </c>
      <c r="AC478" s="18">
        <f t="shared" si="280"/>
        <v>420.46810543533849</v>
      </c>
      <c r="AD478" s="18">
        <f t="shared" si="280"/>
        <v>384.28513947307499</v>
      </c>
      <c r="AE478" s="18">
        <f t="shared" si="280"/>
        <v>324.66851096851485</v>
      </c>
      <c r="AF478" s="18">
        <f t="shared" si="280"/>
        <v>365.80951557009263</v>
      </c>
      <c r="AG478" s="18">
        <f t="shared" si="280"/>
        <v>350.98560861239855</v>
      </c>
      <c r="AH478" s="18">
        <f t="shared" si="280"/>
        <v>315.98387876128737</v>
      </c>
      <c r="AI478" s="18">
        <f t="shared" si="280"/>
        <v>318.45265597850874</v>
      </c>
      <c r="AJ478" s="18">
        <f t="shared" si="280"/>
        <v>307.25559242461355</v>
      </c>
      <c r="AK478" s="18">
        <f t="shared" si="280"/>
        <v>392.04522559268469</v>
      </c>
      <c r="AL478" s="18">
        <f t="shared" si="280"/>
        <v>440.37477774118662</v>
      </c>
    </row>
    <row r="479" spans="1:38" x14ac:dyDescent="0.25">
      <c r="A479" s="135"/>
      <c r="G479" s="135"/>
      <c r="H479" s="135"/>
      <c r="I479" s="135"/>
      <c r="J479" s="135"/>
      <c r="K479" s="135"/>
      <c r="L479" s="135"/>
      <c r="M479" s="135"/>
      <c r="N479" s="135"/>
      <c r="O479" s="135"/>
      <c r="P479" s="135"/>
      <c r="Q479" s="135"/>
      <c r="R479" s="135"/>
      <c r="S479" s="135"/>
      <c r="T479" s="135"/>
      <c r="U479" s="135"/>
      <c r="V479" s="135"/>
      <c r="W479" s="135"/>
      <c r="X479" s="135"/>
      <c r="Y479" s="135"/>
      <c r="Z479" s="135"/>
      <c r="AA479" s="135"/>
      <c r="AB479" s="135"/>
      <c r="AC479" s="135"/>
      <c r="AD479" s="135"/>
      <c r="AE479" s="135"/>
      <c r="AF479" s="135"/>
      <c r="AG479" s="135"/>
      <c r="AH479" s="135"/>
      <c r="AI479" s="135"/>
      <c r="AJ479" s="135"/>
      <c r="AK479" s="135"/>
      <c r="AL479" s="135"/>
    </row>
    <row r="480" spans="1:38" x14ac:dyDescent="0.25">
      <c r="A480" s="135"/>
      <c r="G480" s="135"/>
      <c r="H480" s="135"/>
      <c r="I480" s="135"/>
      <c r="J480" s="135"/>
      <c r="K480" s="135"/>
      <c r="L480" s="135"/>
      <c r="M480" s="135"/>
      <c r="N480" s="135"/>
      <c r="O480" s="135"/>
      <c r="P480" s="135"/>
      <c r="Q480" s="135"/>
      <c r="R480" s="135"/>
      <c r="S480" s="135"/>
      <c r="T480" s="135"/>
      <c r="U480" s="135"/>
      <c r="V480" s="135"/>
      <c r="W480" s="135"/>
      <c r="X480" s="135"/>
      <c r="Y480" s="135"/>
      <c r="Z480" s="135"/>
      <c r="AA480" s="135"/>
      <c r="AB480" s="135"/>
      <c r="AC480" s="135"/>
      <c r="AD480" s="135"/>
      <c r="AE480" s="135"/>
      <c r="AF480" s="135"/>
      <c r="AG480" s="135"/>
      <c r="AH480" s="135"/>
      <c r="AI480" s="135"/>
      <c r="AJ480" s="135"/>
      <c r="AK480" s="135"/>
      <c r="AL480" s="135"/>
    </row>
    <row r="481" spans="1:38" x14ac:dyDescent="0.25">
      <c r="A481" s="135"/>
      <c r="G481" s="135"/>
      <c r="H481" s="135"/>
      <c r="I481" s="135"/>
      <c r="J481" s="135"/>
      <c r="K481" s="135"/>
      <c r="L481" s="135"/>
      <c r="M481" s="135"/>
      <c r="N481" s="135"/>
      <c r="O481" s="135"/>
      <c r="P481" s="135"/>
      <c r="Q481" s="135"/>
      <c r="R481" s="135"/>
      <c r="S481" s="135"/>
      <c r="T481" s="135"/>
      <c r="U481" s="135"/>
      <c r="V481" s="135"/>
      <c r="W481" s="135"/>
      <c r="X481" s="135"/>
      <c r="Y481" s="135"/>
      <c r="Z481" s="135"/>
      <c r="AA481" s="135"/>
      <c r="AB481" s="135"/>
      <c r="AC481" s="135"/>
      <c r="AD481" s="135"/>
      <c r="AE481" s="135"/>
      <c r="AF481" s="135"/>
      <c r="AG481" s="135"/>
      <c r="AH481" s="135"/>
      <c r="AI481" s="135"/>
      <c r="AJ481" s="135"/>
      <c r="AK481" s="135"/>
      <c r="AL481" s="135"/>
    </row>
    <row r="482" spans="1:38" x14ac:dyDescent="0.25">
      <c r="A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5"/>
      <c r="U482" s="135"/>
      <c r="V482" s="135"/>
      <c r="W482" s="135"/>
      <c r="X482" s="135"/>
      <c r="Y482" s="135"/>
      <c r="Z482" s="135"/>
      <c r="AA482" s="135"/>
      <c r="AB482" s="135"/>
      <c r="AC482" s="135"/>
      <c r="AD482" s="135"/>
      <c r="AE482" s="135"/>
      <c r="AF482" s="135"/>
      <c r="AG482" s="135"/>
      <c r="AH482" s="135"/>
      <c r="AI482" s="135"/>
      <c r="AJ482" s="135"/>
      <c r="AK482" s="135"/>
      <c r="AL482" s="135"/>
    </row>
    <row r="483" spans="1:38" x14ac:dyDescent="0.25">
      <c r="A483" s="135"/>
      <c r="G483" s="135"/>
      <c r="H483" s="135"/>
      <c r="I483" s="135"/>
      <c r="J483" s="135"/>
      <c r="K483" s="135"/>
      <c r="L483" s="135"/>
      <c r="M483" s="135"/>
      <c r="N483" s="135"/>
      <c r="O483" s="135"/>
      <c r="P483" s="135"/>
      <c r="Q483" s="135"/>
      <c r="R483" s="135"/>
      <c r="S483" s="135"/>
      <c r="T483" s="135"/>
      <c r="U483" s="135"/>
      <c r="V483" s="135"/>
      <c r="W483" s="135"/>
      <c r="X483" s="135"/>
      <c r="Y483" s="135"/>
      <c r="Z483" s="135"/>
      <c r="AA483" s="135"/>
      <c r="AB483" s="135"/>
      <c r="AC483" s="135"/>
      <c r="AD483" s="135"/>
      <c r="AE483" s="135"/>
      <c r="AF483" s="135"/>
      <c r="AG483" s="135"/>
      <c r="AH483" s="135"/>
      <c r="AI483" s="135"/>
      <c r="AJ483" s="135"/>
      <c r="AK483" s="135"/>
      <c r="AL483" s="135"/>
    </row>
    <row r="484" spans="1:38" x14ac:dyDescent="0.25">
      <c r="A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  <c r="Z484" s="135"/>
      <c r="AA484" s="135"/>
      <c r="AB484" s="135"/>
      <c r="AC484" s="135"/>
      <c r="AD484" s="135"/>
      <c r="AE484" s="135"/>
      <c r="AF484" s="135"/>
      <c r="AG484" s="135"/>
      <c r="AH484" s="135"/>
      <c r="AI484" s="135"/>
      <c r="AJ484" s="135"/>
      <c r="AK484" s="135"/>
      <c r="AL484" s="135"/>
    </row>
    <row r="485" spans="1:38" x14ac:dyDescent="0.25">
      <c r="A485" s="135"/>
      <c r="G485" s="135"/>
      <c r="H485" s="135"/>
      <c r="I485" s="135"/>
      <c r="J485" s="135"/>
      <c r="K485" s="135"/>
      <c r="L485" s="135"/>
      <c r="M485" s="135"/>
      <c r="N485" s="135"/>
      <c r="O485" s="135"/>
      <c r="P485" s="135"/>
      <c r="Q485" s="135"/>
      <c r="R485" s="135"/>
      <c r="S485" s="135"/>
      <c r="T485" s="135"/>
      <c r="U485" s="135"/>
      <c r="V485" s="135"/>
      <c r="W485" s="135"/>
      <c r="X485" s="135"/>
      <c r="Y485" s="135"/>
      <c r="Z485" s="135"/>
      <c r="AA485" s="135"/>
      <c r="AB485" s="135"/>
      <c r="AC485" s="135"/>
      <c r="AD485" s="135"/>
      <c r="AE485" s="135"/>
      <c r="AF485" s="135"/>
      <c r="AG485" s="135"/>
      <c r="AH485" s="135"/>
      <c r="AI485" s="135"/>
      <c r="AJ485" s="135"/>
      <c r="AK485" s="135"/>
      <c r="AL485" s="135"/>
    </row>
    <row r="486" spans="1:38" ht="15.75" thickBot="1" x14ac:dyDescent="0.3">
      <c r="A486" s="135"/>
      <c r="G486" s="135"/>
      <c r="H486" s="135"/>
      <c r="I486" s="135"/>
      <c r="J486" s="135"/>
      <c r="K486" s="135"/>
      <c r="L486" s="135"/>
      <c r="M486" s="135"/>
      <c r="N486" s="135"/>
      <c r="O486" s="135"/>
      <c r="P486" s="135"/>
      <c r="Q486" s="135"/>
      <c r="R486" s="135"/>
      <c r="S486" s="135"/>
      <c r="T486" s="135"/>
      <c r="U486" s="135"/>
      <c r="V486" s="135"/>
      <c r="W486" s="135"/>
      <c r="X486" s="135"/>
      <c r="Y486" s="135"/>
      <c r="Z486" s="135"/>
      <c r="AA486" s="135"/>
      <c r="AB486" s="135"/>
      <c r="AC486" s="135"/>
      <c r="AD486" s="135"/>
      <c r="AE486" s="135"/>
      <c r="AF486" s="135"/>
      <c r="AG486" s="135"/>
      <c r="AH486" s="135"/>
      <c r="AI486" s="135"/>
      <c r="AJ486" s="135"/>
      <c r="AK486" s="135"/>
      <c r="AL486" s="135"/>
    </row>
    <row r="487" spans="1:38" ht="21.75" thickTop="1" x14ac:dyDescent="0.35">
      <c r="A487" s="121" t="s">
        <v>10</v>
      </c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  <c r="AA487" s="116"/>
      <c r="AB487" s="116"/>
      <c r="AC487" s="116"/>
      <c r="AD487" s="116"/>
      <c r="AE487" s="116"/>
      <c r="AF487" s="116"/>
      <c r="AG487" s="116"/>
      <c r="AH487" s="116"/>
      <c r="AI487" s="116"/>
      <c r="AJ487" s="116"/>
      <c r="AK487" s="116"/>
      <c r="AL487" s="116"/>
    </row>
    <row r="488" spans="1:38" x14ac:dyDescent="0.25">
      <c r="A488" s="134" t="str">
        <f>+A487</f>
        <v>Option 7: 750 MW in 2028 and 750 MW in 2032</v>
      </c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5"/>
      <c r="U488" s="135"/>
      <c r="V488" s="135"/>
      <c r="W488" s="135"/>
      <c r="X488" s="135"/>
      <c r="Y488" s="135"/>
      <c r="Z488" s="135"/>
      <c r="AA488" s="135"/>
      <c r="AB488" s="135"/>
      <c r="AC488" s="135"/>
      <c r="AD488" s="135"/>
      <c r="AE488" s="135"/>
      <c r="AF488" s="135"/>
      <c r="AG488" s="135"/>
      <c r="AH488" s="135"/>
      <c r="AI488" s="135"/>
      <c r="AJ488" s="135"/>
      <c r="AK488" s="135"/>
      <c r="AL488" s="135"/>
    </row>
    <row r="489" spans="1:38" x14ac:dyDescent="0.25">
      <c r="A489" s="134" t="s">
        <v>15</v>
      </c>
      <c r="B489" s="134" t="str">
        <f>+Overview!D7</f>
        <v>1. Global slowdown</v>
      </c>
      <c r="G489" s="135"/>
      <c r="H489" s="135"/>
      <c r="I489" s="135"/>
      <c r="J489" s="135"/>
      <c r="K489" s="135"/>
      <c r="L489" s="135"/>
      <c r="M489" s="135"/>
      <c r="N489" s="135"/>
      <c r="O489" s="135"/>
      <c r="P489" s="135"/>
      <c r="Q489" s="135"/>
      <c r="R489" s="135"/>
      <c r="S489" s="135"/>
      <c r="T489" s="135"/>
      <c r="U489" s="135"/>
      <c r="V489" s="135"/>
      <c r="W489" s="135"/>
      <c r="X489" s="135"/>
      <c r="Y489" s="135"/>
      <c r="Z489" s="135"/>
      <c r="AA489" s="135"/>
      <c r="AB489" s="135"/>
      <c r="AC489" s="135"/>
      <c r="AD489" s="135"/>
      <c r="AE489" s="135"/>
      <c r="AF489" s="135"/>
      <c r="AG489" s="135"/>
      <c r="AH489" s="135"/>
      <c r="AI489" s="135"/>
      <c r="AJ489" s="135"/>
      <c r="AK489" s="135"/>
      <c r="AL489" s="135"/>
    </row>
    <row r="490" spans="1:38" x14ac:dyDescent="0.25">
      <c r="A490" s="136" t="s">
        <v>145</v>
      </c>
      <c r="B490" s="137" t="s">
        <v>164</v>
      </c>
      <c r="C490" s="137" t="s">
        <v>142</v>
      </c>
      <c r="D490" s="138" t="s">
        <v>143</v>
      </c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5"/>
      <c r="U490" s="135"/>
      <c r="V490" s="135"/>
      <c r="W490" s="135"/>
      <c r="X490" s="135"/>
      <c r="Y490" s="135"/>
      <c r="Z490" s="135"/>
      <c r="AA490" s="135"/>
      <c r="AB490" s="135"/>
      <c r="AC490" s="135"/>
      <c r="AD490" s="135"/>
      <c r="AE490" s="135"/>
      <c r="AF490" s="135"/>
      <c r="AG490" s="135"/>
      <c r="AH490" s="135"/>
      <c r="AI490" s="135"/>
      <c r="AJ490" s="135"/>
      <c r="AK490" s="135"/>
      <c r="AL490" s="135"/>
    </row>
    <row r="491" spans="1:38" x14ac:dyDescent="0.25">
      <c r="A491" s="135"/>
      <c r="G491" s="135" t="s">
        <v>128</v>
      </c>
      <c r="H491" s="135"/>
      <c r="I491" s="145" t="s">
        <v>23</v>
      </c>
      <c r="J491" s="145" t="s">
        <v>24</v>
      </c>
      <c r="K491" s="145" t="s">
        <v>25</v>
      </c>
      <c r="L491" s="145" t="s">
        <v>26</v>
      </c>
      <c r="M491" s="145" t="s">
        <v>27</v>
      </c>
      <c r="N491" s="145" t="s">
        <v>28</v>
      </c>
      <c r="O491" s="145" t="s">
        <v>29</v>
      </c>
      <c r="P491" s="145" t="s">
        <v>30</v>
      </c>
      <c r="Q491" s="145" t="s">
        <v>31</v>
      </c>
      <c r="R491" s="145" t="s">
        <v>32</v>
      </c>
      <c r="S491" s="145" t="s">
        <v>33</v>
      </c>
      <c r="T491" s="145" t="s">
        <v>34</v>
      </c>
      <c r="U491" s="145" t="s">
        <v>35</v>
      </c>
      <c r="V491" s="145" t="s">
        <v>36</v>
      </c>
      <c r="W491" s="145" t="s">
        <v>37</v>
      </c>
      <c r="X491" s="145" t="s">
        <v>38</v>
      </c>
      <c r="Y491" s="145" t="s">
        <v>39</v>
      </c>
      <c r="Z491" s="145" t="s">
        <v>40</v>
      </c>
      <c r="AA491" s="145" t="s">
        <v>41</v>
      </c>
      <c r="AB491" s="145" t="s">
        <v>42</v>
      </c>
      <c r="AC491" s="145" t="s">
        <v>43</v>
      </c>
      <c r="AD491" s="145" t="s">
        <v>44</v>
      </c>
      <c r="AE491" s="145" t="s">
        <v>45</v>
      </c>
      <c r="AF491" s="145" t="s">
        <v>46</v>
      </c>
      <c r="AG491" s="145" t="s">
        <v>47</v>
      </c>
      <c r="AH491" s="145" t="s">
        <v>48</v>
      </c>
      <c r="AI491" s="145" t="s">
        <v>49</v>
      </c>
      <c r="AJ491" s="145" t="s">
        <v>50</v>
      </c>
      <c r="AK491" s="145" t="s">
        <v>51</v>
      </c>
      <c r="AL491" s="145" t="s">
        <v>52</v>
      </c>
    </row>
    <row r="492" spans="1:38" x14ac:dyDescent="0.25">
      <c r="A492" s="135"/>
      <c r="G492" s="8"/>
      <c r="H492" s="9" t="s">
        <v>16</v>
      </c>
      <c r="I492" s="141">
        <v>4.5544610929988058E-3</v>
      </c>
      <c r="J492" s="141">
        <v>4.5765348733490287E-3</v>
      </c>
      <c r="K492" s="141">
        <v>-6.317392550742909</v>
      </c>
      <c r="L492" s="141">
        <v>-5.9807376871796976</v>
      </c>
      <c r="M492" s="141">
        <v>-9.7382271205361803</v>
      </c>
      <c r="N492" s="141">
        <v>-20.906033198452633</v>
      </c>
      <c r="O492" s="141">
        <v>-16.815854924826255</v>
      </c>
      <c r="P492" s="141">
        <v>-16.579257739097756</v>
      </c>
      <c r="Q492" s="141">
        <v>-15.613078501917897</v>
      </c>
      <c r="R492" s="141">
        <v>8.1626687110569378</v>
      </c>
      <c r="S492" s="141">
        <v>47.096192034871194</v>
      </c>
      <c r="T492" s="141">
        <v>44.360347246236699</v>
      </c>
      <c r="U492" s="141">
        <v>6.5804953476121</v>
      </c>
      <c r="V492" s="141">
        <v>58.876277746931578</v>
      </c>
      <c r="W492" s="141">
        <v>83.428107189065827</v>
      </c>
      <c r="X492" s="141">
        <v>101.98660909421574</v>
      </c>
      <c r="Y492" s="141">
        <v>59.983943911063761</v>
      </c>
      <c r="Z492" s="141">
        <v>50.973093696494516</v>
      </c>
      <c r="AA492" s="141">
        <v>45.559394594598871</v>
      </c>
      <c r="AB492" s="141">
        <v>27.40387660268766</v>
      </c>
      <c r="AC492" s="141">
        <v>29.245833247887049</v>
      </c>
      <c r="AD492" s="141">
        <v>30.377374311938411</v>
      </c>
      <c r="AE492" s="141">
        <v>21.006610842127884</v>
      </c>
      <c r="AF492" s="141">
        <v>-38.622291227873802</v>
      </c>
      <c r="AG492" s="141">
        <v>-43.265501741698472</v>
      </c>
      <c r="AH492" s="141">
        <v>-42.410114064141908</v>
      </c>
      <c r="AI492" s="141">
        <v>-36.614848831264453</v>
      </c>
      <c r="AJ492" s="141">
        <v>-40.820181070661647</v>
      </c>
      <c r="AK492" s="141">
        <v>-39.550550346715909</v>
      </c>
      <c r="AL492" s="141">
        <v>-33.962691778782983</v>
      </c>
    </row>
    <row r="493" spans="1:38" x14ac:dyDescent="0.25">
      <c r="A493" s="135"/>
      <c r="G493" s="11"/>
      <c r="H493" s="9" t="s">
        <v>125</v>
      </c>
      <c r="I493" s="10">
        <v>3.2997414171759516</v>
      </c>
      <c r="J493" s="10">
        <v>3.1156526481637883</v>
      </c>
      <c r="K493" s="10">
        <v>1.5167665758801441</v>
      </c>
      <c r="L493" s="10">
        <v>1.6860559056847038</v>
      </c>
      <c r="M493" s="10">
        <v>0.45346059214732648</v>
      </c>
      <c r="N493" s="10">
        <v>-6.028495224314824</v>
      </c>
      <c r="O493" s="10">
        <v>-4.7058263463886263</v>
      </c>
      <c r="P493" s="10">
        <v>-4.3666767983121773</v>
      </c>
      <c r="Q493" s="10">
        <v>-1.3115737066004982</v>
      </c>
      <c r="R493" s="10">
        <v>2.1683167732117212</v>
      </c>
      <c r="S493" s="10">
        <v>4.7331100374448809</v>
      </c>
      <c r="T493" s="10">
        <v>9.4346742119196563</v>
      </c>
      <c r="U493" s="10">
        <v>-1.1599873594624199</v>
      </c>
      <c r="V493" s="10">
        <v>12.743861602899585</v>
      </c>
      <c r="W493" s="10">
        <v>15.485298068164042</v>
      </c>
      <c r="X493" s="10">
        <v>17.272349842228891</v>
      </c>
      <c r="Y493" s="10">
        <v>6.468444715434515</v>
      </c>
      <c r="Z493" s="10">
        <v>4.735365315065394</v>
      </c>
      <c r="AA493" s="10">
        <v>3.9709954513104435</v>
      </c>
      <c r="AB493" s="10">
        <v>-4.7890677353518072</v>
      </c>
      <c r="AC493" s="10">
        <v>-3.3581238054023288</v>
      </c>
      <c r="AD493" s="10">
        <v>-2.0575419148918854</v>
      </c>
      <c r="AE493" s="10">
        <v>-4.4218634610739969</v>
      </c>
      <c r="AF493" s="10">
        <v>-21.642845313113583</v>
      </c>
      <c r="AG493" s="10">
        <v>-22.419866244168304</v>
      </c>
      <c r="AH493" s="10">
        <v>-21.26389615212787</v>
      </c>
      <c r="AI493" s="10">
        <v>-19.744738807488091</v>
      </c>
      <c r="AJ493" s="10">
        <v>-19.746690437823929</v>
      </c>
      <c r="AK493" s="10">
        <v>-18.88842096869314</v>
      </c>
      <c r="AL493" s="10">
        <v>-17.236936105988377</v>
      </c>
    </row>
    <row r="494" spans="1:38" x14ac:dyDescent="0.25">
      <c r="A494" s="135"/>
      <c r="G494" s="12"/>
      <c r="H494" s="9" t="s">
        <v>17</v>
      </c>
      <c r="I494" s="10">
        <v>10.41834056586913</v>
      </c>
      <c r="J494" s="10">
        <v>-1.9329765187981138</v>
      </c>
      <c r="K494" s="10">
        <v>6.574478005009496</v>
      </c>
      <c r="L494" s="10">
        <v>8.495629311313678</v>
      </c>
      <c r="M494" s="10">
        <v>8.7566351108471281</v>
      </c>
      <c r="N494" s="10">
        <v>-12.790741477865595</v>
      </c>
      <c r="O494" s="10">
        <v>-37.854640784919411</v>
      </c>
      <c r="P494" s="10">
        <v>-2.9860614872404767</v>
      </c>
      <c r="Q494" s="10">
        <v>19.673771810480048</v>
      </c>
      <c r="R494" s="10">
        <v>98.077972326485906</v>
      </c>
      <c r="S494" s="10">
        <v>-20.07835401512034</v>
      </c>
      <c r="T494" s="10">
        <v>42.029911614569528</v>
      </c>
      <c r="U494" s="10">
        <v>71.691625476483978</v>
      </c>
      <c r="V494" s="10">
        <v>64.415363903574871</v>
      </c>
      <c r="W494" s="10">
        <v>26.09276142480951</v>
      </c>
      <c r="X494" s="10">
        <v>101.17461293983024</v>
      </c>
      <c r="Y494" s="10">
        <v>136.77657214974988</v>
      </c>
      <c r="Z494" s="10">
        <v>83.114460927926075</v>
      </c>
      <c r="AA494" s="10">
        <v>90.507644419689768</v>
      </c>
      <c r="AB494" s="10">
        <v>94.383306462549967</v>
      </c>
      <c r="AC494" s="10">
        <v>103.28827370361989</v>
      </c>
      <c r="AD494" s="10">
        <v>139.99659638442029</v>
      </c>
      <c r="AE494" s="10">
        <v>111.62706917846003</v>
      </c>
      <c r="AF494" s="10">
        <v>214.4158650853102</v>
      </c>
      <c r="AG494" s="10">
        <v>194.93773958127008</v>
      </c>
      <c r="AH494" s="10">
        <v>172.13271547007503</v>
      </c>
      <c r="AI494" s="10">
        <v>188.18891398608997</v>
      </c>
      <c r="AJ494" s="10">
        <v>132.45335047955996</v>
      </c>
      <c r="AK494" s="10">
        <v>152.54179294063999</v>
      </c>
      <c r="AL494" s="10">
        <v>171.44026607194007</v>
      </c>
    </row>
    <row r="495" spans="1:38" x14ac:dyDescent="0.25">
      <c r="A495" s="135"/>
      <c r="G495" s="13"/>
      <c r="H495" s="9" t="s">
        <v>126</v>
      </c>
      <c r="I495" s="10">
        <v>-0.74486805269452816</v>
      </c>
      <c r="J495" s="10">
        <v>0.38419447673015839</v>
      </c>
      <c r="K495" s="10">
        <v>0.39703177491139741</v>
      </c>
      <c r="L495" s="10">
        <v>0.16216435560090758</v>
      </c>
      <c r="M495" s="10">
        <v>0.58529199498195794</v>
      </c>
      <c r="N495" s="10">
        <v>6.9825005419138506</v>
      </c>
      <c r="O495" s="10">
        <v>10.188633320078338</v>
      </c>
      <c r="P495" s="10">
        <v>4.9945174300022472</v>
      </c>
      <c r="Q495" s="10">
        <v>7.5188088900321191</v>
      </c>
      <c r="R495" s="10">
        <v>12.146024746453236</v>
      </c>
      <c r="S495" s="10">
        <v>7.2533274795468969</v>
      </c>
      <c r="T495" s="10">
        <v>9.1663007071786069</v>
      </c>
      <c r="U495" s="10">
        <v>12.449848802612109</v>
      </c>
      <c r="V495" s="10">
        <v>8.6650717289189743</v>
      </c>
      <c r="W495" s="10">
        <v>6.7691367836807217</v>
      </c>
      <c r="X495" s="10">
        <v>-0.96223633829202981</v>
      </c>
      <c r="Y495" s="10">
        <v>1.872198513781882</v>
      </c>
      <c r="Z495" s="10">
        <v>5.1132923804354959</v>
      </c>
      <c r="AA495" s="10">
        <v>3.4817667493284716</v>
      </c>
      <c r="AB495" s="10">
        <v>8.6502454300392628</v>
      </c>
      <c r="AC495" s="10">
        <v>6.2882657486474614</v>
      </c>
      <c r="AD495" s="10">
        <v>5.876209136923876</v>
      </c>
      <c r="AE495" s="10">
        <v>6.4992287594969014</v>
      </c>
      <c r="AF495" s="10">
        <v>16.049422547481555</v>
      </c>
      <c r="AG495" s="10">
        <v>16.77359643983263</v>
      </c>
      <c r="AH495" s="10">
        <v>15.585893402325212</v>
      </c>
      <c r="AI495" s="10">
        <v>13.9366139235145</v>
      </c>
      <c r="AJ495" s="10">
        <v>13.541116190489987</v>
      </c>
      <c r="AK495" s="10">
        <v>12.298186077428568</v>
      </c>
      <c r="AL495" s="10">
        <v>10.533553262602169</v>
      </c>
    </row>
    <row r="496" spans="1:38" x14ac:dyDescent="0.25">
      <c r="A496" s="135"/>
      <c r="G496" s="14"/>
      <c r="H496" s="9" t="s">
        <v>18</v>
      </c>
      <c r="I496" s="10">
        <v>2.5559555481286921E-4</v>
      </c>
      <c r="J496" s="10">
        <v>2.6610704889851828E-4</v>
      </c>
      <c r="K496" s="10">
        <v>3.0292423619407514E-4</v>
      </c>
      <c r="L496" s="10">
        <v>2.9784514919566486E-4</v>
      </c>
      <c r="M496" s="10">
        <v>2.875035007578288E-4</v>
      </c>
      <c r="N496" s="10">
        <v>2.7952740308845423E-4</v>
      </c>
      <c r="O496" s="10">
        <v>2.4665657352483552E-4</v>
      </c>
      <c r="P496" s="10">
        <v>2.379635542736438E-4</v>
      </c>
      <c r="Q496" s="10">
        <v>2.2875140125331651E-4</v>
      </c>
      <c r="R496" s="10">
        <v>1.5328333784371999</v>
      </c>
      <c r="S496" s="10">
        <v>1.4474912399227229</v>
      </c>
      <c r="T496" s="10">
        <v>3.2945915924700326</v>
      </c>
      <c r="U496" s="10">
        <v>1.3754733667260979</v>
      </c>
      <c r="V496" s="10">
        <v>7.4861179385994276</v>
      </c>
      <c r="W496" s="10">
        <v>9.480998660734052</v>
      </c>
      <c r="X496" s="10">
        <v>15.086736172559682</v>
      </c>
      <c r="Y496" s="10">
        <v>9.6120502895921334</v>
      </c>
      <c r="Z496" s="10">
        <v>10.193554669691366</v>
      </c>
      <c r="AA496" s="10">
        <v>9.950552669146532</v>
      </c>
      <c r="AB496" s="10">
        <v>5.7110445490031481</v>
      </c>
      <c r="AC496" s="10">
        <v>6.5223438708295731</v>
      </c>
      <c r="AD496" s="10">
        <v>9.3262250457297711</v>
      </c>
      <c r="AE496" s="10">
        <v>3.4839277796024675</v>
      </c>
      <c r="AF496" s="10">
        <v>-6.4551495357977444</v>
      </c>
      <c r="AG496" s="10">
        <v>-7.5931818378873572</v>
      </c>
      <c r="AH496" s="10">
        <v>-6.9434808881715924</v>
      </c>
      <c r="AI496" s="10">
        <v>-6.558016894747567</v>
      </c>
      <c r="AJ496" s="10">
        <v>-6.2104512890218615</v>
      </c>
      <c r="AK496" s="10">
        <v>-5.3283560487662101</v>
      </c>
      <c r="AL496" s="10">
        <v>-4.8313523116911199</v>
      </c>
    </row>
    <row r="497" spans="1:38" x14ac:dyDescent="0.25">
      <c r="A497" s="135"/>
      <c r="G497" s="15"/>
      <c r="H497" s="9" t="s">
        <v>19</v>
      </c>
      <c r="I497" s="10">
        <v>1.2942143800000055E-3</v>
      </c>
      <c r="J497" s="10">
        <v>1.2876939899999999E-3</v>
      </c>
      <c r="K497" s="10">
        <v>-0.33175351722999125</v>
      </c>
      <c r="L497" s="10">
        <v>1.53575912999937E-3</v>
      </c>
      <c r="M497" s="10">
        <v>1.2647908700000035E-3</v>
      </c>
      <c r="N497" s="10">
        <v>10.946471122010024</v>
      </c>
      <c r="O497" s="10">
        <v>1.0567624652899958</v>
      </c>
      <c r="P497" s="10">
        <v>1.136400919999999E-3</v>
      </c>
      <c r="Q497" s="10">
        <v>1.1530375900000037E-3</v>
      </c>
      <c r="R497" s="10">
        <v>1.1844556199999993E-3</v>
      </c>
      <c r="S497" s="10">
        <v>8.4808151598299997</v>
      </c>
      <c r="T497" s="10">
        <v>2.4388942010000005E-2</v>
      </c>
      <c r="U497" s="10">
        <v>-8.5242890000000043E-5</v>
      </c>
      <c r="V497" s="10">
        <v>1.0123726892700025</v>
      </c>
      <c r="W497" s="10">
        <v>2.8398152357099988</v>
      </c>
      <c r="X497" s="10">
        <v>1.8701572927900081</v>
      </c>
      <c r="Y497" s="10">
        <v>-3.8266419320000244E-2</v>
      </c>
      <c r="Z497" s="10">
        <v>1.437942651390002</v>
      </c>
      <c r="AA497" s="10">
        <v>1.5622891027000003</v>
      </c>
      <c r="AB497" s="10">
        <v>-8.4196591836700101</v>
      </c>
      <c r="AC497" s="10">
        <v>0.35839545924999983</v>
      </c>
      <c r="AD497" s="10">
        <v>-6.691534102159995</v>
      </c>
      <c r="AE497" s="10">
        <v>-0.13218012648000066</v>
      </c>
      <c r="AF497" s="10">
        <v>-6.2519137100000677E-2</v>
      </c>
      <c r="AG497" s="10">
        <v>1.0131139599999965E-3</v>
      </c>
      <c r="AH497" s="10">
        <v>0.42207197100000027</v>
      </c>
      <c r="AI497" s="10">
        <v>2.3967881270700002</v>
      </c>
      <c r="AJ497" s="10">
        <v>-3.2125883880000927E-2</v>
      </c>
      <c r="AK497" s="10">
        <v>-8.6642205600000466E-3</v>
      </c>
      <c r="AL497" s="10">
        <v>0.71401214653000444</v>
      </c>
    </row>
    <row r="498" spans="1:38" x14ac:dyDescent="0.25">
      <c r="A498" s="135"/>
      <c r="G498" s="16"/>
      <c r="H498" s="9" t="s">
        <v>20</v>
      </c>
      <c r="I498" s="10">
        <v>0.49875007737641397</v>
      </c>
      <c r="J498" s="10">
        <v>6.4790527429585908E-5</v>
      </c>
      <c r="K498" s="10">
        <v>2.7908925443820016E-4</v>
      </c>
      <c r="L498" s="10">
        <v>-0.2317261581365031</v>
      </c>
      <c r="M498" s="10">
        <v>-2.242318347409622E-4</v>
      </c>
      <c r="N498" s="10">
        <v>2.0797317804836197</v>
      </c>
      <c r="O498" s="10">
        <v>-0.85368755236678862</v>
      </c>
      <c r="P498" s="10">
        <v>-0.30513827992738918</v>
      </c>
      <c r="Q498" s="10">
        <v>-0.14602802379755531</v>
      </c>
      <c r="R498" s="10">
        <v>0.83772987010592814</v>
      </c>
      <c r="S498" s="10">
        <v>0.61325954873276289</v>
      </c>
      <c r="T498" s="10">
        <v>3.0899949031680474E-2</v>
      </c>
      <c r="U498" s="10">
        <v>-0.60187828483930439</v>
      </c>
      <c r="V498" s="10">
        <v>-1.0375712945684299</v>
      </c>
      <c r="W498" s="10">
        <v>16.06455379838485</v>
      </c>
      <c r="X498" s="10">
        <v>-15.141099451793568</v>
      </c>
      <c r="Y498" s="10">
        <v>1.6175057493228451E-4</v>
      </c>
      <c r="Z498" s="10">
        <v>9.3624188388433821E-7</v>
      </c>
      <c r="AA498" s="10">
        <v>4.5753512724700699E-7</v>
      </c>
      <c r="AB498" s="10">
        <v>2.0148656296373649E-6</v>
      </c>
      <c r="AC498" s="10">
        <v>-5.4054022720589261E-7</v>
      </c>
      <c r="AD498" s="10">
        <v>1.4355429166117855E-7</v>
      </c>
      <c r="AE498" s="10">
        <v>-4.3685668116588112E-7</v>
      </c>
      <c r="AF498" s="10">
        <v>2.9311785206910175E-7</v>
      </c>
      <c r="AG498" s="10">
        <v>-0.25332434650855795</v>
      </c>
      <c r="AH498" s="10">
        <v>-6.045740211363075E-7</v>
      </c>
      <c r="AI498" s="10">
        <v>3.0900941178353456E-7</v>
      </c>
      <c r="AJ498" s="10">
        <v>-1.9608725052056383E-7</v>
      </c>
      <c r="AK498" s="10">
        <v>-2.9476762134127835E-5</v>
      </c>
      <c r="AL498" s="10">
        <v>-3.907188400774847E-6</v>
      </c>
    </row>
    <row r="499" spans="1:38" x14ac:dyDescent="0.25">
      <c r="A499" s="135"/>
      <c r="G499" s="17"/>
      <c r="H499" s="9" t="s">
        <v>21</v>
      </c>
      <c r="I499" s="10">
        <v>1.3631694863000005E-2</v>
      </c>
      <c r="J499" s="10">
        <v>1.4921695371999943E-2</v>
      </c>
      <c r="K499" s="10">
        <v>1.9501801801000085E-2</v>
      </c>
      <c r="L499" s="10">
        <v>2.434032765399996E-2</v>
      </c>
      <c r="M499" s="10">
        <v>2.396867625400001E-2</v>
      </c>
      <c r="N499" s="10">
        <v>-0.23963530029900001</v>
      </c>
      <c r="O499" s="10">
        <v>-0.39077846085399998</v>
      </c>
      <c r="P499" s="10">
        <v>-0.19694894765999998</v>
      </c>
      <c r="Q499" s="10">
        <v>-0.41775021090500003</v>
      </c>
      <c r="R499" s="10">
        <v>-0.22897591660000002</v>
      </c>
      <c r="S499" s="10">
        <v>-0.49106423665600002</v>
      </c>
      <c r="T499" s="10">
        <v>-0.447836594117</v>
      </c>
      <c r="U499" s="10">
        <v>-0.51513226355700004</v>
      </c>
      <c r="V499" s="10">
        <v>-0.45937458942000009</v>
      </c>
      <c r="W499" s="10">
        <v>-0.54242389224400001</v>
      </c>
      <c r="X499" s="10">
        <v>-0.40646101596</v>
      </c>
      <c r="Y499" s="10">
        <v>-0.38860637034699991</v>
      </c>
      <c r="Z499" s="10">
        <v>-0.25222056406999999</v>
      </c>
      <c r="AA499" s="10">
        <v>-0.19267292561999999</v>
      </c>
      <c r="AB499" s="10">
        <v>-0.31264972530000001</v>
      </c>
      <c r="AC499" s="10">
        <v>-0.30557334756899995</v>
      </c>
      <c r="AD499" s="10">
        <v>-0.158357528006</v>
      </c>
      <c r="AE499" s="10">
        <v>-0.24145007071799998</v>
      </c>
      <c r="AF499" s="10">
        <v>-0.196877421655</v>
      </c>
      <c r="AG499" s="10">
        <v>-0.20444995906200003</v>
      </c>
      <c r="AH499" s="10">
        <v>-0.104205297824</v>
      </c>
      <c r="AI499" s="10">
        <v>-6.8160260799999983E-2</v>
      </c>
      <c r="AJ499" s="10">
        <v>-0.13476986198800001</v>
      </c>
      <c r="AK499" s="10">
        <v>-0.13643162948500001</v>
      </c>
      <c r="AL499" s="10">
        <v>-4.0391769258000018E-2</v>
      </c>
    </row>
    <row r="500" spans="1:38" x14ac:dyDescent="0.25">
      <c r="A500" s="135"/>
      <c r="G500" s="135"/>
      <c r="H500" s="135" t="s">
        <v>22</v>
      </c>
      <c r="I500" s="18">
        <f>SUM(I492:I499)</f>
        <v>13.491699973617779</v>
      </c>
      <c r="J500" s="18">
        <f t="shared" ref="J500:AL500" si="281">SUM(J492:J499)</f>
        <v>1.5879874279075097</v>
      </c>
      <c r="K500" s="18">
        <f t="shared" si="281"/>
        <v>1.8592141031197698</v>
      </c>
      <c r="L500" s="18">
        <f t="shared" si="281"/>
        <v>4.1575596592162842</v>
      </c>
      <c r="M500" s="18">
        <f t="shared" si="281"/>
        <v>8.2457316230249045E-2</v>
      </c>
      <c r="N500" s="18">
        <f t="shared" si="281"/>
        <v>-19.95592222912147</v>
      </c>
      <c r="O500" s="18">
        <f t="shared" si="281"/>
        <v>-49.375145627413218</v>
      </c>
      <c r="P500" s="18">
        <f t="shared" si="281"/>
        <v>-19.438191457761281</v>
      </c>
      <c r="Q500" s="18">
        <f t="shared" si="281"/>
        <v>9.705532046282471</v>
      </c>
      <c r="R500" s="18">
        <f t="shared" si="281"/>
        <v>122.69775434477094</v>
      </c>
      <c r="S500" s="18">
        <f t="shared" si="281"/>
        <v>49.054777248572115</v>
      </c>
      <c r="T500" s="18">
        <f t="shared" si="281"/>
        <v>107.8932776692992</v>
      </c>
      <c r="U500" s="18">
        <f t="shared" si="281"/>
        <v>89.820359842685562</v>
      </c>
      <c r="V500" s="18">
        <f t="shared" si="281"/>
        <v>151.70211972620598</v>
      </c>
      <c r="W500" s="18">
        <f t="shared" si="281"/>
        <v>159.61824726830503</v>
      </c>
      <c r="X500" s="18">
        <f t="shared" si="281"/>
        <v>220.88066853557896</v>
      </c>
      <c r="Y500" s="18">
        <f t="shared" si="281"/>
        <v>214.28649854053012</v>
      </c>
      <c r="Z500" s="18">
        <f t="shared" si="281"/>
        <v>155.31549001317472</v>
      </c>
      <c r="AA500" s="18">
        <f t="shared" si="281"/>
        <v>154.8399705186892</v>
      </c>
      <c r="AB500" s="18">
        <f t="shared" si="281"/>
        <v>122.62709841482383</v>
      </c>
      <c r="AC500" s="18">
        <f t="shared" si="281"/>
        <v>142.03941433672242</v>
      </c>
      <c r="AD500" s="18">
        <f t="shared" si="281"/>
        <v>176.66897147750873</v>
      </c>
      <c r="AE500" s="18">
        <f t="shared" si="281"/>
        <v>137.8213424645586</v>
      </c>
      <c r="AF500" s="18">
        <f t="shared" si="281"/>
        <v>163.48560529036951</v>
      </c>
      <c r="AG500" s="18">
        <f t="shared" si="281"/>
        <v>137.97602500573802</v>
      </c>
      <c r="AH500" s="18">
        <f t="shared" si="281"/>
        <v>117.41898383656084</v>
      </c>
      <c r="AI500" s="18">
        <f t="shared" si="281"/>
        <v>141.53655155138378</v>
      </c>
      <c r="AJ500" s="18">
        <f t="shared" si="281"/>
        <v>79.050247930587247</v>
      </c>
      <c r="AK500" s="18">
        <f t="shared" si="281"/>
        <v>100.92752632708616</v>
      </c>
      <c r="AL500" s="18">
        <f t="shared" si="281"/>
        <v>126.61645560816338</v>
      </c>
    </row>
    <row r="501" spans="1:38" x14ac:dyDescent="0.25">
      <c r="A501" s="135"/>
      <c r="G501" s="135"/>
      <c r="H501" s="135"/>
      <c r="I501" s="135"/>
      <c r="J501" s="135"/>
      <c r="K501" s="135"/>
      <c r="L501" s="135"/>
      <c r="M501" s="135"/>
      <c r="N501" s="135"/>
      <c r="O501" s="135"/>
      <c r="P501" s="135"/>
      <c r="Q501" s="135"/>
      <c r="R501" s="135"/>
      <c r="S501" s="135"/>
      <c r="T501" s="135"/>
      <c r="U501" s="135"/>
      <c r="V501" s="135"/>
      <c r="W501" s="135"/>
      <c r="X501" s="135"/>
      <c r="Y501" s="135"/>
      <c r="Z501" s="135"/>
      <c r="AA501" s="135"/>
      <c r="AB501" s="135"/>
      <c r="AC501" s="135"/>
      <c r="AD501" s="135"/>
      <c r="AE501" s="135"/>
      <c r="AF501" s="135"/>
      <c r="AG501" s="135"/>
      <c r="AH501" s="135"/>
      <c r="AI501" s="135"/>
      <c r="AJ501" s="135"/>
      <c r="AK501" s="135"/>
      <c r="AL501" s="135"/>
    </row>
    <row r="502" spans="1:38" x14ac:dyDescent="0.25">
      <c r="A502" s="135"/>
      <c r="G502" s="135"/>
      <c r="H502" s="135"/>
      <c r="I502" s="135"/>
      <c r="J502" s="135"/>
      <c r="K502" s="135"/>
      <c r="L502" s="135"/>
      <c r="M502" s="135"/>
      <c r="N502" s="135"/>
      <c r="O502" s="135"/>
      <c r="P502" s="135"/>
      <c r="Q502" s="135"/>
      <c r="R502" s="135"/>
      <c r="S502" s="135"/>
      <c r="T502" s="135"/>
      <c r="U502" s="135"/>
      <c r="V502" s="135"/>
      <c r="W502" s="135"/>
      <c r="X502" s="135"/>
      <c r="Y502" s="135"/>
      <c r="Z502" s="135"/>
      <c r="AA502" s="135"/>
      <c r="AB502" s="135"/>
      <c r="AC502" s="135"/>
      <c r="AD502" s="135"/>
      <c r="AE502" s="135"/>
      <c r="AF502" s="135"/>
      <c r="AG502" s="135"/>
      <c r="AH502" s="135"/>
      <c r="AI502" s="135"/>
      <c r="AJ502" s="135"/>
      <c r="AK502" s="135"/>
      <c r="AL502" s="135"/>
    </row>
    <row r="503" spans="1:38" x14ac:dyDescent="0.25">
      <c r="A503" s="135"/>
      <c r="G503" s="135"/>
      <c r="H503" s="135"/>
      <c r="I503" s="135"/>
      <c r="J503" s="135"/>
      <c r="K503" s="135"/>
      <c r="L503" s="135"/>
      <c r="M503" s="135"/>
      <c r="N503" s="135"/>
      <c r="O503" s="135"/>
      <c r="P503" s="135"/>
      <c r="Q503" s="135"/>
      <c r="R503" s="135"/>
      <c r="S503" s="135"/>
      <c r="T503" s="135"/>
      <c r="U503" s="135"/>
      <c r="V503" s="135"/>
      <c r="W503" s="135"/>
      <c r="X503" s="135"/>
      <c r="Y503" s="135"/>
      <c r="Z503" s="135"/>
      <c r="AA503" s="135"/>
      <c r="AB503" s="135"/>
      <c r="AC503" s="135"/>
      <c r="AD503" s="135"/>
      <c r="AE503" s="135"/>
      <c r="AF503" s="135"/>
      <c r="AG503" s="135"/>
      <c r="AH503" s="135"/>
      <c r="AI503" s="135"/>
      <c r="AJ503" s="135"/>
      <c r="AK503" s="135"/>
      <c r="AL503" s="135"/>
    </row>
    <row r="504" spans="1:38" x14ac:dyDescent="0.25">
      <c r="A504" s="135"/>
      <c r="G504" s="135"/>
      <c r="H504" s="135"/>
      <c r="I504" s="135"/>
      <c r="J504" s="135"/>
      <c r="K504" s="135"/>
      <c r="L504" s="135"/>
      <c r="M504" s="135"/>
      <c r="N504" s="135"/>
      <c r="O504" s="135"/>
      <c r="P504" s="135"/>
      <c r="Q504" s="135"/>
      <c r="R504" s="135"/>
      <c r="S504" s="135"/>
      <c r="T504" s="135"/>
      <c r="U504" s="135"/>
      <c r="V504" s="135"/>
      <c r="W504" s="135"/>
      <c r="X504" s="135"/>
      <c r="Y504" s="135"/>
      <c r="Z504" s="135"/>
      <c r="AA504" s="135"/>
      <c r="AB504" s="135"/>
      <c r="AC504" s="135"/>
      <c r="AD504" s="135"/>
      <c r="AE504" s="135"/>
      <c r="AF504" s="135"/>
      <c r="AG504" s="135"/>
      <c r="AH504" s="135"/>
      <c r="AI504" s="135"/>
      <c r="AJ504" s="135"/>
      <c r="AK504" s="135"/>
      <c r="AL504" s="135"/>
    </row>
    <row r="505" spans="1:38" x14ac:dyDescent="0.25">
      <c r="A505" s="135"/>
      <c r="G505" s="135"/>
      <c r="H505" s="135"/>
      <c r="I505" s="135"/>
      <c r="J505" s="135"/>
      <c r="K505" s="135"/>
      <c r="L505" s="135"/>
      <c r="M505" s="135"/>
      <c r="N505" s="135"/>
      <c r="O505" s="135"/>
      <c r="P505" s="135"/>
      <c r="Q505" s="135"/>
      <c r="R505" s="135"/>
      <c r="S505" s="135"/>
      <c r="T505" s="135"/>
      <c r="U505" s="135"/>
      <c r="V505" s="135"/>
      <c r="W505" s="135"/>
      <c r="X505" s="135"/>
      <c r="Y505" s="135"/>
      <c r="Z505" s="135"/>
      <c r="AA505" s="135"/>
      <c r="AB505" s="135"/>
      <c r="AC505" s="135"/>
      <c r="AD505" s="135"/>
      <c r="AE505" s="135"/>
      <c r="AF505" s="135"/>
      <c r="AG505" s="135"/>
      <c r="AH505" s="135"/>
      <c r="AI505" s="135"/>
      <c r="AJ505" s="135"/>
      <c r="AK505" s="135"/>
      <c r="AL505" s="135"/>
    </row>
    <row r="506" spans="1:38" ht="15.75" thickBot="1" x14ac:dyDescent="0.3">
      <c r="A506" s="139"/>
      <c r="B506" s="139"/>
      <c r="C506" s="139"/>
      <c r="D506" s="139"/>
      <c r="E506" s="139"/>
      <c r="F506" s="139"/>
      <c r="G506" s="139"/>
      <c r="H506" s="139"/>
      <c r="I506" s="139"/>
      <c r="J506" s="139"/>
      <c r="K506" s="139"/>
      <c r="L506" s="139"/>
      <c r="M506" s="139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139"/>
      <c r="Y506" s="139"/>
      <c r="Z506" s="139"/>
      <c r="AA506" s="139"/>
      <c r="AB506" s="139"/>
      <c r="AC506" s="139"/>
      <c r="AD506" s="139"/>
      <c r="AE506" s="139"/>
      <c r="AF506" s="139"/>
      <c r="AG506" s="139"/>
      <c r="AH506" s="139"/>
      <c r="AI506" s="139"/>
      <c r="AJ506" s="139"/>
      <c r="AK506" s="139"/>
      <c r="AL506" s="139"/>
    </row>
    <row r="507" spans="1:38" x14ac:dyDescent="0.25">
      <c r="A507" s="134" t="str">
        <f>+A487</f>
        <v>Option 7: 750 MW in 2028 and 750 MW in 2032</v>
      </c>
      <c r="G507" s="135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5"/>
      <c r="S507" s="135"/>
      <c r="T507" s="135"/>
      <c r="U507" s="135"/>
      <c r="V507" s="135"/>
      <c r="W507" s="135"/>
      <c r="X507" s="135"/>
      <c r="Y507" s="135"/>
      <c r="Z507" s="135"/>
      <c r="AA507" s="135"/>
      <c r="AB507" s="135"/>
      <c r="AC507" s="135"/>
      <c r="AD507" s="135"/>
      <c r="AE507" s="135"/>
      <c r="AF507" s="135"/>
      <c r="AG507" s="135"/>
      <c r="AH507" s="135"/>
      <c r="AI507" s="135"/>
      <c r="AJ507" s="135"/>
      <c r="AK507" s="135"/>
      <c r="AL507" s="135"/>
    </row>
    <row r="508" spans="1:38" x14ac:dyDescent="0.25">
      <c r="A508" s="134" t="s">
        <v>15</v>
      </c>
      <c r="B508" s="134" t="str">
        <f>+Overview!D8</f>
        <v>2. Status quo / current policy</v>
      </c>
      <c r="G508" s="135"/>
      <c r="H508" s="135"/>
      <c r="I508" s="135"/>
      <c r="J508" s="135"/>
      <c r="K508" s="135"/>
      <c r="L508" s="135"/>
      <c r="M508" s="135"/>
      <c r="N508" s="135"/>
      <c r="O508" s="135"/>
      <c r="P508" s="135"/>
      <c r="Q508" s="135"/>
      <c r="R508" s="135"/>
      <c r="S508" s="135"/>
      <c r="T508" s="135"/>
      <c r="U508" s="135"/>
      <c r="V508" s="135"/>
      <c r="W508" s="135"/>
      <c r="X508" s="135"/>
      <c r="Y508" s="135"/>
      <c r="Z508" s="135"/>
      <c r="AA508" s="135"/>
      <c r="AB508" s="135"/>
      <c r="AC508" s="135"/>
      <c r="AD508" s="135"/>
      <c r="AE508" s="135"/>
      <c r="AF508" s="135"/>
      <c r="AG508" s="135"/>
      <c r="AH508" s="135"/>
      <c r="AI508" s="135"/>
      <c r="AJ508" s="135"/>
      <c r="AK508" s="135"/>
      <c r="AL508" s="135"/>
    </row>
    <row r="509" spans="1:38" x14ac:dyDescent="0.25">
      <c r="A509" s="136" t="s">
        <v>145</v>
      </c>
      <c r="B509" s="137" t="s">
        <v>155</v>
      </c>
      <c r="C509" s="137" t="s">
        <v>142</v>
      </c>
      <c r="D509" s="138" t="s">
        <v>152</v>
      </c>
      <c r="G509" s="135"/>
      <c r="H509" s="135"/>
      <c r="I509" s="135"/>
      <c r="J509" s="135"/>
      <c r="K509" s="135"/>
      <c r="L509" s="135"/>
      <c r="M509" s="135"/>
      <c r="N509" s="135"/>
      <c r="O509" s="135"/>
      <c r="P509" s="135"/>
      <c r="Q509" s="135"/>
      <c r="R509" s="135"/>
      <c r="S509" s="135"/>
      <c r="T509" s="135"/>
      <c r="U509" s="135"/>
      <c r="V509" s="135"/>
      <c r="W509" s="135"/>
      <c r="X509" s="135"/>
      <c r="Y509" s="135"/>
      <c r="Z509" s="135"/>
      <c r="AA509" s="135"/>
      <c r="AB509" s="135"/>
      <c r="AC509" s="135"/>
      <c r="AD509" s="135"/>
      <c r="AE509" s="135"/>
      <c r="AF509" s="135"/>
      <c r="AG509" s="135"/>
      <c r="AH509" s="135"/>
      <c r="AI509" s="135"/>
      <c r="AJ509" s="135"/>
      <c r="AK509" s="135"/>
      <c r="AL509" s="135"/>
    </row>
    <row r="510" spans="1:38" x14ac:dyDescent="0.25">
      <c r="A510" s="135"/>
      <c r="G510" s="135" t="s">
        <v>128</v>
      </c>
      <c r="H510" s="135"/>
      <c r="I510" s="142" t="s">
        <v>23</v>
      </c>
      <c r="J510" s="142" t="s">
        <v>24</v>
      </c>
      <c r="K510" s="142" t="s">
        <v>25</v>
      </c>
      <c r="L510" s="142" t="s">
        <v>26</v>
      </c>
      <c r="M510" s="142" t="s">
        <v>27</v>
      </c>
      <c r="N510" s="142" t="s">
        <v>28</v>
      </c>
      <c r="O510" s="142" t="s">
        <v>29</v>
      </c>
      <c r="P510" s="142" t="s">
        <v>30</v>
      </c>
      <c r="Q510" s="142" t="s">
        <v>31</v>
      </c>
      <c r="R510" s="142" t="s">
        <v>32</v>
      </c>
      <c r="S510" s="142" t="s">
        <v>33</v>
      </c>
      <c r="T510" s="142" t="s">
        <v>34</v>
      </c>
      <c r="U510" s="142" t="s">
        <v>35</v>
      </c>
      <c r="V510" s="142" t="s">
        <v>36</v>
      </c>
      <c r="W510" s="142" t="s">
        <v>37</v>
      </c>
      <c r="X510" s="142" t="s">
        <v>38</v>
      </c>
      <c r="Y510" s="142" t="s">
        <v>39</v>
      </c>
      <c r="Z510" s="142" t="s">
        <v>40</v>
      </c>
      <c r="AA510" s="142" t="s">
        <v>41</v>
      </c>
      <c r="AB510" s="142" t="s">
        <v>42</v>
      </c>
      <c r="AC510" s="142" t="s">
        <v>43</v>
      </c>
      <c r="AD510" s="142" t="s">
        <v>44</v>
      </c>
      <c r="AE510" s="142" t="s">
        <v>45</v>
      </c>
      <c r="AF510" s="142" t="s">
        <v>46</v>
      </c>
      <c r="AG510" s="142" t="s">
        <v>47</v>
      </c>
      <c r="AH510" s="142" t="s">
        <v>48</v>
      </c>
      <c r="AI510" s="142" t="s">
        <v>49</v>
      </c>
      <c r="AJ510" s="142" t="s">
        <v>50</v>
      </c>
      <c r="AK510" s="142" t="s">
        <v>51</v>
      </c>
      <c r="AL510" s="142" t="s">
        <v>52</v>
      </c>
    </row>
    <row r="511" spans="1:38" x14ac:dyDescent="0.25">
      <c r="A511" s="135"/>
      <c r="G511" s="8"/>
      <c r="H511" s="9" t="s">
        <v>16</v>
      </c>
      <c r="I511" s="141">
        <v>2.0751934706316417</v>
      </c>
      <c r="J511" s="141">
        <v>1.9541304132923392</v>
      </c>
      <c r="K511" s="141">
        <v>7.1540309603818741E-2</v>
      </c>
      <c r="L511" s="141">
        <v>-4.1843996612699925</v>
      </c>
      <c r="M511" s="141">
        <v>-9.4497054310363069</v>
      </c>
      <c r="N511" s="141">
        <v>-11.430588998266671</v>
      </c>
      <c r="O511" s="141">
        <v>-10.418206648352339</v>
      </c>
      <c r="P511" s="141">
        <v>-20.048768016536883</v>
      </c>
      <c r="Q511" s="141">
        <v>-21.753939330758953</v>
      </c>
      <c r="R511" s="141">
        <v>31.597909741210856</v>
      </c>
      <c r="S511" s="141">
        <v>31.633169707848879</v>
      </c>
      <c r="T511" s="141">
        <v>70.25720706978268</v>
      </c>
      <c r="U511" s="141">
        <v>67.752774571314831</v>
      </c>
      <c r="V511" s="141">
        <v>77.31036673200083</v>
      </c>
      <c r="W511" s="141">
        <v>42.014605977358087</v>
      </c>
      <c r="X511" s="141">
        <v>60.369557561353304</v>
      </c>
      <c r="Y511" s="141">
        <v>2.7822252631658557</v>
      </c>
      <c r="Z511" s="141">
        <v>-41.408867439497953</v>
      </c>
      <c r="AA511" s="141">
        <v>-13.99408975336155</v>
      </c>
      <c r="AB511" s="141">
        <v>-87.851098407892096</v>
      </c>
      <c r="AC511" s="141">
        <v>-101.2645881181511</v>
      </c>
      <c r="AD511" s="141">
        <v>-89.087349389582414</v>
      </c>
      <c r="AE511" s="141">
        <v>-89.61908222541615</v>
      </c>
      <c r="AF511" s="141">
        <v>-93.474263815936411</v>
      </c>
      <c r="AG511" s="141">
        <v>-97.050021414989715</v>
      </c>
      <c r="AH511" s="141">
        <v>-90.054021893507525</v>
      </c>
      <c r="AI511" s="141">
        <v>-75.743771432340282</v>
      </c>
      <c r="AJ511" s="141">
        <v>-79.483216481897671</v>
      </c>
      <c r="AK511" s="141">
        <v>-66.379156023754376</v>
      </c>
      <c r="AL511" s="141">
        <v>-59.316132301054267</v>
      </c>
    </row>
    <row r="512" spans="1:38" x14ac:dyDescent="0.25">
      <c r="A512" s="135"/>
      <c r="G512" s="11"/>
      <c r="H512" s="9" t="s">
        <v>125</v>
      </c>
      <c r="I512" s="10">
        <v>2.2023113899347955</v>
      </c>
      <c r="J512" s="10">
        <v>2.0795485492320438</v>
      </c>
      <c r="K512" s="10">
        <v>1.8788229601680611</v>
      </c>
      <c r="L512" s="10">
        <v>0.45562626591679134</v>
      </c>
      <c r="M512" s="10">
        <v>-0.55342019097986395</v>
      </c>
      <c r="N512" s="10">
        <v>-3.8865259936603564</v>
      </c>
      <c r="O512" s="10">
        <v>-3.9627311104480683</v>
      </c>
      <c r="P512" s="10">
        <v>-6.2773031626584697</v>
      </c>
      <c r="Q512" s="10">
        <v>4.4398466053460055</v>
      </c>
      <c r="R512" s="10">
        <v>6.0502005197811286</v>
      </c>
      <c r="S512" s="10">
        <v>4.6053635831880229</v>
      </c>
      <c r="T512" s="10">
        <v>10.350445775003095</v>
      </c>
      <c r="U512" s="10">
        <v>11.017424573322216</v>
      </c>
      <c r="V512" s="10">
        <v>11.059434642018573</v>
      </c>
      <c r="W512" s="10">
        <v>3.4490831617036974</v>
      </c>
      <c r="X512" s="10">
        <v>7.1815532349664863</v>
      </c>
      <c r="Y512" s="10">
        <v>-6.9203339291321981</v>
      </c>
      <c r="Z512" s="10">
        <v>-10.974949288373864</v>
      </c>
      <c r="AA512" s="10">
        <v>-2.6558821278554205</v>
      </c>
      <c r="AB512" s="10">
        <v>-32.410214596378978</v>
      </c>
      <c r="AC512" s="10">
        <v>-36.034449197605909</v>
      </c>
      <c r="AD512" s="10">
        <v>-32.038355600868726</v>
      </c>
      <c r="AE512" s="10">
        <v>-32.380140980961585</v>
      </c>
      <c r="AF512" s="10">
        <v>-33.481432932044584</v>
      </c>
      <c r="AG512" s="10">
        <v>-33.845923071985339</v>
      </c>
      <c r="AH512" s="10">
        <v>-31.612950439559484</v>
      </c>
      <c r="AI512" s="10">
        <v>-26.824942421912624</v>
      </c>
      <c r="AJ512" s="10">
        <v>-27.480155068471277</v>
      </c>
      <c r="AK512" s="10">
        <v>-22.585518472107481</v>
      </c>
      <c r="AL512" s="10">
        <v>-20.382341190886962</v>
      </c>
    </row>
    <row r="513" spans="1:38" x14ac:dyDescent="0.25">
      <c r="A513" s="135"/>
      <c r="G513" s="12"/>
      <c r="H513" s="9" t="s">
        <v>17</v>
      </c>
      <c r="I513" s="10">
        <v>0.23470403978126342</v>
      </c>
      <c r="J513" s="10">
        <v>1.2820887881307499</v>
      </c>
      <c r="K513" s="10">
        <v>5.2697914399686852</v>
      </c>
      <c r="L513" s="10">
        <v>6.5710393321696756</v>
      </c>
      <c r="M513" s="10">
        <v>8.2318124135604194</v>
      </c>
      <c r="N513" s="10">
        <v>-3.78818017984986</v>
      </c>
      <c r="O513" s="10">
        <v>-6.6779416715194202</v>
      </c>
      <c r="P513" s="10">
        <v>-4.7548106714898495</v>
      </c>
      <c r="Q513" s="10">
        <v>65.145357451639484</v>
      </c>
      <c r="R513" s="10">
        <v>60.79262763935094</v>
      </c>
      <c r="S513" s="10">
        <v>25.624779758551085</v>
      </c>
      <c r="T513" s="10">
        <v>34.736114665859532</v>
      </c>
      <c r="U513" s="10">
        <v>44.466615532780224</v>
      </c>
      <c r="V513" s="10">
        <v>61.36278289396023</v>
      </c>
      <c r="W513" s="10">
        <v>14.218770433540385</v>
      </c>
      <c r="X513" s="10">
        <v>126.65862569605019</v>
      </c>
      <c r="Y513" s="10">
        <v>172.50429189879969</v>
      </c>
      <c r="Z513" s="10">
        <v>191.71496495828978</v>
      </c>
      <c r="AA513" s="10">
        <v>180.50940752153019</v>
      </c>
      <c r="AB513" s="10">
        <v>261.98336667429953</v>
      </c>
      <c r="AC513" s="10">
        <v>287.23298016445983</v>
      </c>
      <c r="AD513" s="10">
        <v>292.99481386604009</v>
      </c>
      <c r="AE513" s="10">
        <v>305.93435229506008</v>
      </c>
      <c r="AF513" s="10">
        <v>303.76139595447989</v>
      </c>
      <c r="AG513" s="10">
        <v>289.12204133762975</v>
      </c>
      <c r="AH513" s="10">
        <v>258.51939856239028</v>
      </c>
      <c r="AI513" s="10">
        <v>240.54526520413037</v>
      </c>
      <c r="AJ513" s="10">
        <v>208.24613298043982</v>
      </c>
      <c r="AK513" s="10">
        <v>191.11482383485009</v>
      </c>
      <c r="AL513" s="10">
        <v>203.51494825748</v>
      </c>
    </row>
    <row r="514" spans="1:38" x14ac:dyDescent="0.25">
      <c r="A514" s="135"/>
      <c r="G514" s="13"/>
      <c r="H514" s="9" t="s">
        <v>126</v>
      </c>
      <c r="I514" s="10">
        <v>-0.24947297778419397</v>
      </c>
      <c r="J514" s="10">
        <v>0.10909375929929865</v>
      </c>
      <c r="K514" s="10">
        <v>2.7294527656067658E-3</v>
      </c>
      <c r="L514" s="10">
        <v>0.55375907772497612</v>
      </c>
      <c r="M514" s="10">
        <v>0.69565639614882002</v>
      </c>
      <c r="N514" s="10">
        <v>1.5295935634376292</v>
      </c>
      <c r="O514" s="10">
        <v>2.8741111060287494</v>
      </c>
      <c r="P514" s="10">
        <v>4.9686154629180237</v>
      </c>
      <c r="Q514" s="10">
        <v>5.4055103427472204</v>
      </c>
      <c r="R514" s="10">
        <v>6.9141655862239304</v>
      </c>
      <c r="S514" s="10">
        <v>3.7114145539545689</v>
      </c>
      <c r="T514" s="10">
        <v>2.827673777552036</v>
      </c>
      <c r="U514" s="10">
        <v>4.96503710661284</v>
      </c>
      <c r="V514" s="10">
        <v>4.185517043616187</v>
      </c>
      <c r="W514" s="10">
        <v>3.5681090413318088</v>
      </c>
      <c r="X514" s="10">
        <v>2.9069761203900839</v>
      </c>
      <c r="Y514" s="10">
        <v>6.8766842577762191</v>
      </c>
      <c r="Z514" s="10">
        <v>12.768258864223071</v>
      </c>
      <c r="AA514" s="10">
        <v>12.104028814395008</v>
      </c>
      <c r="AB514" s="10">
        <v>18.709871636217997</v>
      </c>
      <c r="AC514" s="10">
        <v>19.13199522625024</v>
      </c>
      <c r="AD514" s="10">
        <v>16.862174853232034</v>
      </c>
      <c r="AE514" s="10">
        <v>17.229432212716972</v>
      </c>
      <c r="AF514" s="10">
        <v>16.191134341526947</v>
      </c>
      <c r="AG514" s="10">
        <v>17.059724305667032</v>
      </c>
      <c r="AH514" s="10">
        <v>16.227389530664823</v>
      </c>
      <c r="AI514" s="10">
        <v>14.436454483084901</v>
      </c>
      <c r="AJ514" s="10">
        <v>14.534905616008189</v>
      </c>
      <c r="AK514" s="10">
        <v>12.085313363235855</v>
      </c>
      <c r="AL514" s="10">
        <v>10.2493131843421</v>
      </c>
    </row>
    <row r="515" spans="1:38" x14ac:dyDescent="0.25">
      <c r="A515" s="135"/>
      <c r="G515" s="14"/>
      <c r="H515" s="9" t="s">
        <v>18</v>
      </c>
      <c r="I515" s="10">
        <v>-2.1129804941608247E-3</v>
      </c>
      <c r="J515" s="10">
        <v>-2.1955875817524012E-3</v>
      </c>
      <c r="K515" s="10">
        <v>-1.0612258805492774</v>
      </c>
      <c r="L515" s="10">
        <v>-1.0050633871477841</v>
      </c>
      <c r="M515" s="10">
        <v>-0.94658510220617953</v>
      </c>
      <c r="N515" s="10">
        <v>-0.89406006114422354</v>
      </c>
      <c r="O515" s="10">
        <v>-0.84472266588765677</v>
      </c>
      <c r="P515" s="10">
        <v>-0.80000300307887651</v>
      </c>
      <c r="Q515" s="10">
        <v>-0.75354805054963903</v>
      </c>
      <c r="R515" s="10">
        <v>4.3039034637766029</v>
      </c>
      <c r="S515" s="10">
        <v>4.0640687927480315</v>
      </c>
      <c r="T515" s="10">
        <v>15.268171819636834</v>
      </c>
      <c r="U515" s="10">
        <v>19.533435815722953</v>
      </c>
      <c r="V515" s="10">
        <v>19.315107682012325</v>
      </c>
      <c r="W515" s="10">
        <v>18.676321750482558</v>
      </c>
      <c r="X515" s="10">
        <v>25.680984546941147</v>
      </c>
      <c r="Y515" s="10">
        <v>21.546716137259267</v>
      </c>
      <c r="Z515" s="10">
        <v>15.94357543218581</v>
      </c>
      <c r="AA515" s="10">
        <v>17.437713611314734</v>
      </c>
      <c r="AB515" s="10">
        <v>3.1255909343834389</v>
      </c>
      <c r="AC515" s="10">
        <v>-2.6187111238696446</v>
      </c>
      <c r="AD515" s="10">
        <v>0.71380953357501653</v>
      </c>
      <c r="AE515" s="10">
        <v>-3.5833764622406079</v>
      </c>
      <c r="AF515" s="10">
        <v>-7.0323770498976614</v>
      </c>
      <c r="AG515" s="10">
        <v>-7.4363164077373654</v>
      </c>
      <c r="AH515" s="10">
        <v>-7.188888204839003</v>
      </c>
      <c r="AI515" s="10">
        <v>-3.892224963793069</v>
      </c>
      <c r="AJ515" s="10">
        <v>-4.1273349057210282</v>
      </c>
      <c r="AK515" s="10">
        <v>-8.0196580394300554E-2</v>
      </c>
      <c r="AL515" s="10">
        <v>0.96402061708087672</v>
      </c>
    </row>
    <row r="516" spans="1:38" x14ac:dyDescent="0.25">
      <c r="A516" s="135"/>
      <c r="G516" s="15"/>
      <c r="H516" s="9" t="s">
        <v>19</v>
      </c>
      <c r="I516" s="10">
        <v>-9.5831814899999986E-3</v>
      </c>
      <c r="J516" s="10">
        <v>-9.5955827799999952E-3</v>
      </c>
      <c r="K516" s="10">
        <v>6.4673459693699726</v>
      </c>
      <c r="L516" s="10">
        <v>2.7418182835699945</v>
      </c>
      <c r="M516" s="10">
        <v>1.893518327999999E-2</v>
      </c>
      <c r="N516" s="10">
        <v>-4.2999913705300088</v>
      </c>
      <c r="O516" s="10">
        <v>0.5949566250400089</v>
      </c>
      <c r="P516" s="10">
        <v>-6.792582790000003E-3</v>
      </c>
      <c r="Q516" s="10">
        <v>3.4548804820000008E-2</v>
      </c>
      <c r="R516" s="10">
        <v>5.0835732199999949E-3</v>
      </c>
      <c r="S516" s="10">
        <v>0.98205106838999989</v>
      </c>
      <c r="T516" s="10">
        <v>-12.946609783389999</v>
      </c>
      <c r="U516" s="10">
        <v>-9.0452308500000092E-3</v>
      </c>
      <c r="V516" s="10">
        <v>5.3271622471800022</v>
      </c>
      <c r="W516" s="10">
        <v>4.2238048920600004</v>
      </c>
      <c r="X516" s="10">
        <v>-1.1310056748000004</v>
      </c>
      <c r="Y516" s="10">
        <v>-9.9305545400000025E-3</v>
      </c>
      <c r="Z516" s="10">
        <v>7.5832305398999997</v>
      </c>
      <c r="AA516" s="10">
        <v>4.7388928266200008</v>
      </c>
      <c r="AB516" s="10">
        <v>-0.41439834645000673</v>
      </c>
      <c r="AC516" s="10">
        <v>-0.4874575401200012</v>
      </c>
      <c r="AD516" s="10">
        <v>-0.41086708458999865</v>
      </c>
      <c r="AE516" s="10">
        <v>9.9698487049996842E-2</v>
      </c>
      <c r="AF516" s="10">
        <v>6.359994499998578E-3</v>
      </c>
      <c r="AG516" s="10">
        <v>-8.946346120001003E-3</v>
      </c>
      <c r="AH516" s="10">
        <v>-0.10638362161999959</v>
      </c>
      <c r="AI516" s="10">
        <v>-3.9933518425999903E-2</v>
      </c>
      <c r="AJ516" s="10">
        <v>0.30552170633999687</v>
      </c>
      <c r="AK516" s="10">
        <v>4.0961873231000201E-2</v>
      </c>
      <c r="AL516" s="10">
        <v>0.91139769494599676</v>
      </c>
    </row>
    <row r="517" spans="1:38" x14ac:dyDescent="0.25">
      <c r="A517" s="135"/>
      <c r="G517" s="16"/>
      <c r="H517" s="9" t="s">
        <v>20</v>
      </c>
      <c r="I517" s="10">
        <v>-2.0056722704685086</v>
      </c>
      <c r="J517" s="10">
        <v>-2.2410262469105868E-5</v>
      </c>
      <c r="K517" s="10">
        <v>-8.6550101042890156E-6</v>
      </c>
      <c r="L517" s="10">
        <v>-4.8221094663797632E-6</v>
      </c>
      <c r="M517" s="10">
        <v>-0.87856551309707953</v>
      </c>
      <c r="N517" s="10">
        <v>1.7661426468013763</v>
      </c>
      <c r="O517" s="10">
        <v>0.26389111461473291</v>
      </c>
      <c r="P517" s="10">
        <v>-0.22632185546262207</v>
      </c>
      <c r="Q517" s="10">
        <v>-2.2142744622210149</v>
      </c>
      <c r="R517" s="10">
        <v>0.27295036676723961</v>
      </c>
      <c r="S517" s="10">
        <v>-9.9839332355608652E-7</v>
      </c>
      <c r="T517" s="10">
        <v>5.4374950541452027E-3</v>
      </c>
      <c r="U517" s="10">
        <v>6.3344877365489882E-4</v>
      </c>
      <c r="V517" s="10">
        <v>-3.2152067054410816E-6</v>
      </c>
      <c r="W517" s="10">
        <v>-1.2026796719852743E-5</v>
      </c>
      <c r="X517" s="10">
        <v>-7.6585814364356006E-3</v>
      </c>
      <c r="Y517" s="10">
        <v>-0.80833072298565778</v>
      </c>
      <c r="Z517" s="10">
        <v>-1.069957971210399E-5</v>
      </c>
      <c r="AA517" s="10">
        <v>-5.6534651926201426E-6</v>
      </c>
      <c r="AB517" s="10">
        <v>-3.421632182226514E-6</v>
      </c>
      <c r="AC517" s="10">
        <v>-1.6217085179315287E-6</v>
      </c>
      <c r="AD517" s="10">
        <v>-2.6294827220749173E-6</v>
      </c>
      <c r="AE517" s="10">
        <v>-8.357137929810675E-7</v>
      </c>
      <c r="AF517" s="10">
        <v>-7.9889801372778699E-7</v>
      </c>
      <c r="AG517" s="10">
        <v>-3.6461176231238094E-5</v>
      </c>
      <c r="AH517" s="10">
        <v>-1.2997102537701167E-6</v>
      </c>
      <c r="AI517" s="10">
        <v>-2.7871074837252924E-6</v>
      </c>
      <c r="AJ517" s="10">
        <v>-5.4029314903414736E-7</v>
      </c>
      <c r="AK517" s="10">
        <v>-9.4914947383376136E-7</v>
      </c>
      <c r="AL517" s="10">
        <v>-9.1148697848336535E-7</v>
      </c>
    </row>
    <row r="518" spans="1:38" x14ac:dyDescent="0.25">
      <c r="A518" s="135"/>
      <c r="G518" s="17"/>
      <c r="H518" s="9" t="s">
        <v>21</v>
      </c>
      <c r="I518" s="10">
        <v>2.4263322736000015E-2</v>
      </c>
      <c r="J518" s="10">
        <v>2.5751134711999968E-2</v>
      </c>
      <c r="K518" s="10">
        <v>4.1387588403000053E-2</v>
      </c>
      <c r="L518" s="10">
        <v>-8.380834475000043E-3</v>
      </c>
      <c r="M518" s="10">
        <v>-3.5725171000000056E-3</v>
      </c>
      <c r="N518" s="10">
        <v>-5.4884264890000006E-2</v>
      </c>
      <c r="O518" s="10">
        <v>-0.11591136691000004</v>
      </c>
      <c r="P518" s="10">
        <v>-0.15791399683000001</v>
      </c>
      <c r="Q518" s="10">
        <v>-0.56183342830600003</v>
      </c>
      <c r="R518" s="10">
        <v>-0.44105881359400012</v>
      </c>
      <c r="S518" s="10">
        <v>-0.4624302358800001</v>
      </c>
      <c r="T518" s="10">
        <v>-0.40000992290700005</v>
      </c>
      <c r="U518" s="10">
        <v>-0.44260538161499996</v>
      </c>
      <c r="V518" s="10">
        <v>-0.50319013928599998</v>
      </c>
      <c r="W518" s="10">
        <v>-0.43462151869999999</v>
      </c>
      <c r="X518" s="10">
        <v>-0.22577970750000004</v>
      </c>
      <c r="Y518" s="10">
        <v>-0.33546332399999995</v>
      </c>
      <c r="Z518" s="10">
        <v>-0.12918226790000004</v>
      </c>
      <c r="AA518" s="10">
        <v>-0.11216117959999999</v>
      </c>
      <c r="AB518" s="10">
        <v>-0.25119067420000007</v>
      </c>
      <c r="AC518" s="10">
        <v>-0.28151264440000001</v>
      </c>
      <c r="AD518" s="10">
        <v>-0.16069418249999995</v>
      </c>
      <c r="AE518" s="10">
        <v>-0.17940764840000001</v>
      </c>
      <c r="AF518" s="10">
        <v>-0.19973911500000005</v>
      </c>
      <c r="AG518" s="10">
        <v>-0.1883641103</v>
      </c>
      <c r="AH518" s="10">
        <v>-6.1812653500000064E-2</v>
      </c>
      <c r="AI518" s="10">
        <v>-2.2738200499999972E-2</v>
      </c>
      <c r="AJ518" s="10">
        <v>-0.11655291619999997</v>
      </c>
      <c r="AK518" s="10">
        <v>-0.21248556000000002</v>
      </c>
      <c r="AL518" s="10">
        <v>-2.3296992319999987E-2</v>
      </c>
    </row>
    <row r="519" spans="1:38" x14ac:dyDescent="0.25">
      <c r="A519" s="135"/>
      <c r="G519" s="135"/>
      <c r="H519" s="135" t="s">
        <v>22</v>
      </c>
      <c r="I519" s="18">
        <f t="shared" ref="I519:AL519" si="282">SUM(I511:I518)</f>
        <v>2.2696308128468372</v>
      </c>
      <c r="J519" s="18">
        <f t="shared" si="282"/>
        <v>5.4387990640422101</v>
      </c>
      <c r="K519" s="18">
        <f t="shared" si="282"/>
        <v>12.670383184719762</v>
      </c>
      <c r="L519" s="18">
        <f t="shared" si="282"/>
        <v>5.1243942543791947</v>
      </c>
      <c r="M519" s="18">
        <f t="shared" si="282"/>
        <v>-2.8854447614301901</v>
      </c>
      <c r="N519" s="18">
        <f t="shared" si="282"/>
        <v>-21.058494658102113</v>
      </c>
      <c r="O519" s="18">
        <f t="shared" si="282"/>
        <v>-18.286554617433993</v>
      </c>
      <c r="P519" s="18">
        <f t="shared" si="282"/>
        <v>-27.303297825928677</v>
      </c>
      <c r="Q519" s="18">
        <f t="shared" si="282"/>
        <v>49.7416679327171</v>
      </c>
      <c r="R519" s="18">
        <f t="shared" si="282"/>
        <v>109.4957820767367</v>
      </c>
      <c r="S519" s="18">
        <f t="shared" si="282"/>
        <v>70.158416230407269</v>
      </c>
      <c r="T519" s="18">
        <f t="shared" si="282"/>
        <v>120.09843089659132</v>
      </c>
      <c r="U519" s="18">
        <f t="shared" si="282"/>
        <v>147.28427043606169</v>
      </c>
      <c r="V519" s="18">
        <f t="shared" si="282"/>
        <v>178.05717788629545</v>
      </c>
      <c r="W519" s="18">
        <f t="shared" si="282"/>
        <v>85.716061710979815</v>
      </c>
      <c r="X519" s="18">
        <f t="shared" si="282"/>
        <v>221.43325319596477</v>
      </c>
      <c r="Y519" s="18">
        <f t="shared" si="282"/>
        <v>195.63585902634318</v>
      </c>
      <c r="Z519" s="18">
        <f t="shared" si="282"/>
        <v>175.49702009924712</v>
      </c>
      <c r="AA519" s="18">
        <f t="shared" si="282"/>
        <v>198.02790405957776</v>
      </c>
      <c r="AB519" s="18">
        <f t="shared" si="282"/>
        <v>162.8919237983477</v>
      </c>
      <c r="AC519" s="18">
        <f t="shared" si="282"/>
        <v>165.67825514485489</v>
      </c>
      <c r="AD519" s="18">
        <f t="shared" si="282"/>
        <v>188.87352936582329</v>
      </c>
      <c r="AE519" s="18">
        <f t="shared" si="282"/>
        <v>197.50147484209492</v>
      </c>
      <c r="AF519" s="18">
        <f t="shared" si="282"/>
        <v>185.77107657873017</v>
      </c>
      <c r="AG519" s="18">
        <f t="shared" si="282"/>
        <v>167.65215783098813</v>
      </c>
      <c r="AH519" s="18">
        <f t="shared" si="282"/>
        <v>145.72272998031883</v>
      </c>
      <c r="AI519" s="18">
        <f t="shared" si="282"/>
        <v>148.45810636313581</v>
      </c>
      <c r="AJ519" s="18">
        <f t="shared" si="282"/>
        <v>111.87930039020489</v>
      </c>
      <c r="AK519" s="18">
        <f t="shared" si="282"/>
        <v>113.9837414859113</v>
      </c>
      <c r="AL519" s="18">
        <f t="shared" si="282"/>
        <v>135.91790835810076</v>
      </c>
    </row>
    <row r="520" spans="1:38" x14ac:dyDescent="0.25">
      <c r="A520" s="135"/>
      <c r="G520" s="135"/>
      <c r="H520" s="135"/>
      <c r="I520" s="135"/>
      <c r="J520" s="135"/>
      <c r="K520" s="135"/>
      <c r="L520" s="135"/>
      <c r="M520" s="135"/>
      <c r="N520" s="135"/>
      <c r="O520" s="135"/>
      <c r="P520" s="135"/>
      <c r="Q520" s="135"/>
      <c r="R520" s="135"/>
      <c r="S520" s="135"/>
      <c r="T520" s="135"/>
      <c r="U520" s="135"/>
      <c r="V520" s="135"/>
      <c r="W520" s="135"/>
      <c r="X520" s="135"/>
      <c r="Y520" s="135"/>
      <c r="Z520" s="135"/>
      <c r="AA520" s="135"/>
      <c r="AB520" s="135"/>
      <c r="AC520" s="135"/>
      <c r="AD520" s="135"/>
      <c r="AE520" s="135"/>
      <c r="AF520" s="135"/>
      <c r="AG520" s="135"/>
      <c r="AH520" s="135"/>
      <c r="AI520" s="135"/>
      <c r="AJ520" s="135"/>
      <c r="AK520" s="135"/>
      <c r="AL520" s="135"/>
    </row>
    <row r="521" spans="1:38" x14ac:dyDescent="0.25">
      <c r="A521" s="135"/>
      <c r="G521" s="135"/>
      <c r="H521" s="135"/>
      <c r="I521" s="135"/>
      <c r="J521" s="135"/>
      <c r="K521" s="135"/>
      <c r="L521" s="135"/>
      <c r="M521" s="135"/>
      <c r="N521" s="135"/>
      <c r="O521" s="135"/>
      <c r="P521" s="135"/>
      <c r="Q521" s="135"/>
      <c r="R521" s="135"/>
      <c r="S521" s="135"/>
      <c r="T521" s="135"/>
      <c r="U521" s="135"/>
      <c r="V521" s="135"/>
      <c r="W521" s="135"/>
      <c r="X521" s="135"/>
      <c r="Y521" s="135"/>
      <c r="Z521" s="135"/>
      <c r="AA521" s="135"/>
      <c r="AB521" s="135"/>
      <c r="AC521" s="135"/>
      <c r="AD521" s="135"/>
      <c r="AE521" s="135"/>
      <c r="AF521" s="135"/>
      <c r="AG521" s="135"/>
      <c r="AH521" s="135"/>
      <c r="AI521" s="135"/>
      <c r="AJ521" s="135"/>
      <c r="AK521" s="135"/>
      <c r="AL521" s="135"/>
    </row>
    <row r="522" spans="1:38" x14ac:dyDescent="0.25">
      <c r="A522" s="135"/>
      <c r="G522" s="135"/>
      <c r="H522" s="135"/>
      <c r="I522" s="135"/>
      <c r="J522" s="135"/>
      <c r="K522" s="135"/>
      <c r="L522" s="135"/>
      <c r="M522" s="135"/>
      <c r="N522" s="135"/>
      <c r="O522" s="135"/>
      <c r="P522" s="135"/>
      <c r="Q522" s="135"/>
      <c r="R522" s="135"/>
      <c r="S522" s="135"/>
      <c r="T522" s="135"/>
      <c r="U522" s="135"/>
      <c r="V522" s="135"/>
      <c r="W522" s="135"/>
      <c r="X522" s="135"/>
      <c r="Y522" s="135"/>
      <c r="Z522" s="135"/>
      <c r="AA522" s="135"/>
      <c r="AB522" s="135"/>
      <c r="AC522" s="135"/>
      <c r="AD522" s="135"/>
      <c r="AE522" s="135"/>
      <c r="AF522" s="135"/>
      <c r="AG522" s="135"/>
      <c r="AH522" s="135"/>
      <c r="AI522" s="135"/>
      <c r="AJ522" s="135"/>
      <c r="AK522" s="135"/>
      <c r="AL522" s="135"/>
    </row>
    <row r="523" spans="1:38" x14ac:dyDescent="0.25">
      <c r="A523" s="135"/>
      <c r="G523" s="135"/>
      <c r="H523" s="135"/>
      <c r="I523" s="135"/>
      <c r="J523" s="135"/>
      <c r="K523" s="135"/>
      <c r="L523" s="135"/>
      <c r="M523" s="135"/>
      <c r="N523" s="135"/>
      <c r="O523" s="135"/>
      <c r="P523" s="135"/>
      <c r="Q523" s="135"/>
      <c r="R523" s="135"/>
      <c r="S523" s="135"/>
      <c r="T523" s="135"/>
      <c r="U523" s="135"/>
      <c r="V523" s="135"/>
      <c r="W523" s="135"/>
      <c r="X523" s="135"/>
      <c r="Y523" s="135"/>
      <c r="Z523" s="135"/>
      <c r="AA523" s="135"/>
      <c r="AB523" s="135"/>
      <c r="AC523" s="135"/>
      <c r="AD523" s="135"/>
      <c r="AE523" s="135"/>
      <c r="AF523" s="135"/>
      <c r="AG523" s="135"/>
      <c r="AH523" s="135"/>
      <c r="AI523" s="135"/>
      <c r="AJ523" s="135"/>
      <c r="AK523" s="135"/>
      <c r="AL523" s="135"/>
    </row>
    <row r="524" spans="1:38" x14ac:dyDescent="0.25">
      <c r="A524" s="135"/>
      <c r="G524" s="135"/>
      <c r="H524" s="135"/>
      <c r="I524" s="135"/>
      <c r="J524" s="135"/>
      <c r="K524" s="135"/>
      <c r="L524" s="135"/>
      <c r="M524" s="135"/>
      <c r="N524" s="135"/>
      <c r="O524" s="135"/>
      <c r="P524" s="135"/>
      <c r="Q524" s="135"/>
      <c r="R524" s="135"/>
      <c r="S524" s="135"/>
      <c r="T524" s="135"/>
      <c r="U524" s="135"/>
      <c r="V524" s="135"/>
      <c r="W524" s="135"/>
      <c r="X524" s="135"/>
      <c r="Y524" s="135"/>
      <c r="Z524" s="135"/>
      <c r="AA524" s="135"/>
      <c r="AB524" s="135"/>
      <c r="AC524" s="135"/>
      <c r="AD524" s="135"/>
      <c r="AE524" s="135"/>
      <c r="AF524" s="135"/>
      <c r="AG524" s="135"/>
      <c r="AH524" s="135"/>
      <c r="AI524" s="135"/>
      <c r="AJ524" s="135"/>
      <c r="AK524" s="135"/>
      <c r="AL524" s="135"/>
    </row>
    <row r="525" spans="1:38" ht="15.75" thickBot="1" x14ac:dyDescent="0.3">
      <c r="A525" s="139"/>
      <c r="B525" s="139"/>
      <c r="C525" s="139"/>
      <c r="D525" s="139"/>
      <c r="E525" s="139"/>
      <c r="F525" s="139"/>
      <c r="G525" s="139"/>
      <c r="H525" s="139"/>
      <c r="I525" s="139"/>
      <c r="J525" s="139"/>
      <c r="K525" s="139"/>
      <c r="L525" s="139"/>
      <c r="M525" s="139"/>
      <c r="N525" s="139"/>
      <c r="O525" s="139"/>
      <c r="P525" s="139"/>
      <c r="Q525" s="139"/>
      <c r="R525" s="139"/>
      <c r="S525" s="139"/>
      <c r="T525" s="139"/>
      <c r="U525" s="139"/>
      <c r="V525" s="139"/>
      <c r="W525" s="139"/>
      <c r="X525" s="139"/>
      <c r="Y525" s="139"/>
      <c r="Z525" s="139"/>
      <c r="AA525" s="139"/>
      <c r="AB525" s="139"/>
      <c r="AC525" s="139"/>
      <c r="AD525" s="139"/>
      <c r="AE525" s="139"/>
      <c r="AF525" s="139"/>
      <c r="AG525" s="139"/>
      <c r="AH525" s="139"/>
      <c r="AI525" s="139"/>
      <c r="AJ525" s="139"/>
      <c r="AK525" s="139"/>
      <c r="AL525" s="139"/>
    </row>
    <row r="526" spans="1:38" x14ac:dyDescent="0.25">
      <c r="A526" s="134" t="str">
        <f>+A488</f>
        <v>Option 7: 750 MW in 2028 and 750 MW in 2032</v>
      </c>
      <c r="B526" s="134"/>
      <c r="G526" s="135"/>
      <c r="H526" s="135"/>
      <c r="I526" s="135"/>
      <c r="J526" s="135"/>
      <c r="K526" s="135"/>
      <c r="L526" s="135"/>
      <c r="M526" s="135"/>
      <c r="N526" s="135"/>
      <c r="O526" s="135"/>
      <c r="P526" s="135"/>
      <c r="Q526" s="135"/>
      <c r="R526" s="135"/>
      <c r="S526" s="135"/>
      <c r="T526" s="135"/>
      <c r="U526" s="135"/>
      <c r="V526" s="135"/>
      <c r="W526" s="135"/>
      <c r="X526" s="135"/>
      <c r="Y526" s="135"/>
      <c r="Z526" s="135"/>
      <c r="AA526" s="135"/>
      <c r="AB526" s="135"/>
      <c r="AC526" s="135"/>
      <c r="AD526" s="135"/>
      <c r="AE526" s="135"/>
      <c r="AF526" s="135"/>
      <c r="AG526" s="135"/>
      <c r="AH526" s="135"/>
      <c r="AI526" s="135"/>
      <c r="AJ526" s="135"/>
      <c r="AK526" s="135"/>
      <c r="AL526" s="135"/>
    </row>
    <row r="527" spans="1:38" x14ac:dyDescent="0.25">
      <c r="A527" s="134" t="s">
        <v>15</v>
      </c>
      <c r="B527" s="134" t="str">
        <f>+Overview!D9</f>
        <v>3. Sustained renewables uptake</v>
      </c>
      <c r="G527" s="135"/>
      <c r="H527" s="135"/>
      <c r="I527" s="135"/>
      <c r="J527" s="135"/>
      <c r="K527" s="135"/>
      <c r="L527" s="135"/>
      <c r="M527" s="135"/>
      <c r="N527" s="135"/>
      <c r="O527" s="135"/>
      <c r="P527" s="135"/>
      <c r="Q527" s="135"/>
      <c r="R527" s="135"/>
      <c r="S527" s="135"/>
      <c r="T527" s="135"/>
      <c r="U527" s="135"/>
      <c r="V527" s="135"/>
      <c r="W527" s="135"/>
      <c r="X527" s="135"/>
      <c r="Y527" s="135"/>
      <c r="Z527" s="135"/>
      <c r="AA527" s="135"/>
      <c r="AB527" s="135"/>
      <c r="AC527" s="135"/>
      <c r="AD527" s="135"/>
      <c r="AE527" s="135"/>
      <c r="AF527" s="135"/>
      <c r="AG527" s="135"/>
      <c r="AH527" s="135"/>
      <c r="AI527" s="135"/>
      <c r="AJ527" s="135"/>
      <c r="AK527" s="135"/>
      <c r="AL527" s="135"/>
    </row>
    <row r="528" spans="1:38" x14ac:dyDescent="0.25">
      <c r="A528" s="136" t="s">
        <v>145</v>
      </c>
      <c r="B528" s="137" t="s">
        <v>160</v>
      </c>
      <c r="C528" s="137" t="s">
        <v>142</v>
      </c>
      <c r="D528" s="138" t="s">
        <v>158</v>
      </c>
      <c r="G528" s="135"/>
      <c r="H528" s="135"/>
      <c r="I528" s="135"/>
      <c r="J528" s="135"/>
      <c r="K528" s="135"/>
      <c r="L528" s="135"/>
      <c r="M528" s="135"/>
      <c r="N528" s="135"/>
      <c r="O528" s="135"/>
      <c r="P528" s="135"/>
      <c r="Q528" s="135"/>
      <c r="R528" s="135"/>
      <c r="S528" s="135"/>
      <c r="T528" s="135"/>
      <c r="U528" s="135"/>
      <c r="V528" s="135"/>
      <c r="W528" s="135"/>
      <c r="X528" s="135"/>
      <c r="Y528" s="135"/>
      <c r="Z528" s="135"/>
      <c r="AA528" s="135"/>
      <c r="AB528" s="135"/>
      <c r="AC528" s="135"/>
      <c r="AD528" s="135"/>
      <c r="AE528" s="135"/>
      <c r="AF528" s="135"/>
      <c r="AG528" s="135"/>
      <c r="AH528" s="135"/>
      <c r="AI528" s="135"/>
      <c r="AJ528" s="135"/>
      <c r="AK528" s="135"/>
      <c r="AL528" s="135"/>
    </row>
    <row r="529" spans="1:38" x14ac:dyDescent="0.25">
      <c r="A529" s="135"/>
      <c r="G529" s="135" t="s">
        <v>128</v>
      </c>
      <c r="H529" s="135"/>
      <c r="I529" s="142" t="s">
        <v>23</v>
      </c>
      <c r="J529" s="142" t="s">
        <v>24</v>
      </c>
      <c r="K529" s="142" t="s">
        <v>25</v>
      </c>
      <c r="L529" s="142" t="s">
        <v>26</v>
      </c>
      <c r="M529" s="142" t="s">
        <v>27</v>
      </c>
      <c r="N529" s="142" t="s">
        <v>28</v>
      </c>
      <c r="O529" s="142" t="s">
        <v>29</v>
      </c>
      <c r="P529" s="142" t="s">
        <v>30</v>
      </c>
      <c r="Q529" s="142" t="s">
        <v>31</v>
      </c>
      <c r="R529" s="142" t="s">
        <v>32</v>
      </c>
      <c r="S529" s="142" t="s">
        <v>33</v>
      </c>
      <c r="T529" s="142" t="s">
        <v>34</v>
      </c>
      <c r="U529" s="142" t="s">
        <v>35</v>
      </c>
      <c r="V529" s="142" t="s">
        <v>36</v>
      </c>
      <c r="W529" s="142" t="s">
        <v>37</v>
      </c>
      <c r="X529" s="142" t="s">
        <v>38</v>
      </c>
      <c r="Y529" s="142" t="s">
        <v>39</v>
      </c>
      <c r="Z529" s="142" t="s">
        <v>40</v>
      </c>
      <c r="AA529" s="142" t="s">
        <v>41</v>
      </c>
      <c r="AB529" s="142" t="s">
        <v>42</v>
      </c>
      <c r="AC529" s="142" t="s">
        <v>43</v>
      </c>
      <c r="AD529" s="142" t="s">
        <v>44</v>
      </c>
      <c r="AE529" s="142" t="s">
        <v>45</v>
      </c>
      <c r="AF529" s="142" t="s">
        <v>46</v>
      </c>
      <c r="AG529" s="142" t="s">
        <v>47</v>
      </c>
      <c r="AH529" s="142" t="s">
        <v>48</v>
      </c>
      <c r="AI529" s="142" t="s">
        <v>49</v>
      </c>
      <c r="AJ529" s="142" t="s">
        <v>50</v>
      </c>
      <c r="AK529" s="142" t="s">
        <v>51</v>
      </c>
      <c r="AL529" s="142" t="s">
        <v>52</v>
      </c>
    </row>
    <row r="530" spans="1:38" x14ac:dyDescent="0.25">
      <c r="A530" s="135"/>
      <c r="G530" s="8"/>
      <c r="H530" s="9" t="s">
        <v>16</v>
      </c>
      <c r="I530" s="141">
        <v>-7.254250852992394E-3</v>
      </c>
      <c r="J530" s="141">
        <v>-7.7065613984666336E-3</v>
      </c>
      <c r="K530" s="141">
        <v>1.1137997264782484</v>
      </c>
      <c r="L530" s="141">
        <v>3.129263279827569</v>
      </c>
      <c r="M530" s="141">
        <v>0.58740935719367826</v>
      </c>
      <c r="N530" s="141">
        <v>-1.7728313948409777</v>
      </c>
      <c r="O530" s="141">
        <v>-19.285052601055895</v>
      </c>
      <c r="P530" s="141">
        <v>-30.999923662988522</v>
      </c>
      <c r="Q530" s="141">
        <v>68.117128467217071</v>
      </c>
      <c r="R530" s="141">
        <v>32.601860617574857</v>
      </c>
      <c r="S530" s="141">
        <v>74.943265131106727</v>
      </c>
      <c r="T530" s="141">
        <v>37.96875090409003</v>
      </c>
      <c r="U530" s="141">
        <v>15.011386823491648</v>
      </c>
      <c r="V530" s="141">
        <v>15.360030468999412</v>
      </c>
      <c r="W530" s="141">
        <v>3.4343047644911167</v>
      </c>
      <c r="X530" s="141">
        <v>10.195306174882262</v>
      </c>
      <c r="Y530" s="141">
        <v>-48.522725473852461</v>
      </c>
      <c r="Z530" s="141">
        <v>-85.646009632431287</v>
      </c>
      <c r="AA530" s="141">
        <v>-42.965089467760663</v>
      </c>
      <c r="AB530" s="141">
        <v>-107.4798273033075</v>
      </c>
      <c r="AC530" s="141">
        <v>-113.17155237865018</v>
      </c>
      <c r="AD530" s="141">
        <v>-101.87513402621244</v>
      </c>
      <c r="AE530" s="141">
        <v>-79.276816705302735</v>
      </c>
      <c r="AF530" s="141">
        <v>-89.389401896709842</v>
      </c>
      <c r="AG530" s="141">
        <v>-93.383888830005617</v>
      </c>
      <c r="AH530" s="141">
        <v>-86.486116184540606</v>
      </c>
      <c r="AI530" s="141">
        <v>-70.063976147546782</v>
      </c>
      <c r="AJ530" s="141">
        <v>-76.903105881794545</v>
      </c>
      <c r="AK530" s="141">
        <v>-70.493334889096332</v>
      </c>
      <c r="AL530" s="141">
        <v>-62.71875405845276</v>
      </c>
    </row>
    <row r="531" spans="1:38" x14ac:dyDescent="0.25">
      <c r="A531" s="135"/>
      <c r="G531" s="11"/>
      <c r="H531" s="9" t="s">
        <v>125</v>
      </c>
      <c r="I531" s="10">
        <v>0.67855091511304266</v>
      </c>
      <c r="J531" s="10">
        <v>0.64060250706804567</v>
      </c>
      <c r="K531" s="10">
        <v>0.8933510197873864</v>
      </c>
      <c r="L531" s="10">
        <v>1.473273313328967</v>
      </c>
      <c r="M531" s="10">
        <v>0.80425690373441228</v>
      </c>
      <c r="N531" s="10">
        <v>-2.9562192714975453</v>
      </c>
      <c r="O531" s="10">
        <v>-4.9366028456554147</v>
      </c>
      <c r="P531" s="10">
        <v>2.073732650912973</v>
      </c>
      <c r="Q531" s="10">
        <v>27.597281237980894</v>
      </c>
      <c r="R531" s="10">
        <v>17.105510789162565</v>
      </c>
      <c r="S531" s="10">
        <v>19.41025617271697</v>
      </c>
      <c r="T531" s="10">
        <v>9.3282732423371044</v>
      </c>
      <c r="U531" s="10">
        <v>7.0535759714598498</v>
      </c>
      <c r="V531" s="10">
        <v>6.2099560177929334</v>
      </c>
      <c r="W531" s="10">
        <v>3.7541861667220928</v>
      </c>
      <c r="X531" s="10">
        <v>6.0552109323706418</v>
      </c>
      <c r="Y531" s="10">
        <v>-10.634337751795897</v>
      </c>
      <c r="Z531" s="10">
        <v>-22.264081212062024</v>
      </c>
      <c r="AA531" s="10">
        <v>-9.0078310196364555</v>
      </c>
      <c r="AB531" s="10">
        <v>-36.940110262173221</v>
      </c>
      <c r="AC531" s="10">
        <v>-38.347473647171682</v>
      </c>
      <c r="AD531" s="10">
        <v>-35.05729674218253</v>
      </c>
      <c r="AE531" s="10">
        <v>-28.30332047490765</v>
      </c>
      <c r="AF531" s="10">
        <v>-30.736005980671848</v>
      </c>
      <c r="AG531" s="10">
        <v>-32.11164197972812</v>
      </c>
      <c r="AH531" s="10">
        <v>-29.902122890397322</v>
      </c>
      <c r="AI531" s="10">
        <v>-24.390237347756283</v>
      </c>
      <c r="AJ531" s="10">
        <v>-26.185522050392422</v>
      </c>
      <c r="AK531" s="10">
        <v>-23.878172627780259</v>
      </c>
      <c r="AL531" s="10">
        <v>-21.335471649822068</v>
      </c>
    </row>
    <row r="532" spans="1:38" x14ac:dyDescent="0.25">
      <c r="A532" s="135"/>
      <c r="G532" s="12"/>
      <c r="H532" s="9" t="s">
        <v>17</v>
      </c>
      <c r="I532" s="10">
        <v>-0.22992559194244677</v>
      </c>
      <c r="J532" s="10">
        <v>1.6801436064361042</v>
      </c>
      <c r="K532" s="10">
        <v>1.977879774824487</v>
      </c>
      <c r="L532" s="10">
        <v>1.7613327296485295</v>
      </c>
      <c r="M532" s="10">
        <v>5.731085807175532</v>
      </c>
      <c r="N532" s="10">
        <v>-3.0157255483659355</v>
      </c>
      <c r="O532" s="10">
        <v>6.540368458411649</v>
      </c>
      <c r="P532" s="10">
        <v>-1.0485186467944914</v>
      </c>
      <c r="Q532" s="10">
        <v>41.935591886733164</v>
      </c>
      <c r="R532" s="10">
        <v>55.133375330068475</v>
      </c>
      <c r="S532" s="10">
        <v>65.733947526324755</v>
      </c>
      <c r="T532" s="10">
        <v>60.353024613186108</v>
      </c>
      <c r="U532" s="10">
        <v>137.08050030978052</v>
      </c>
      <c r="V532" s="10">
        <v>188.82436965858642</v>
      </c>
      <c r="W532" s="10">
        <v>79.451134131470099</v>
      </c>
      <c r="X532" s="10">
        <v>165.26209449349608</v>
      </c>
      <c r="Y532" s="10">
        <v>214.55903338820963</v>
      </c>
      <c r="Z532" s="10">
        <v>290.62985987121078</v>
      </c>
      <c r="AA532" s="10">
        <v>247.52222197579499</v>
      </c>
      <c r="AB532" s="10">
        <v>295.34880477242996</v>
      </c>
      <c r="AC532" s="10">
        <v>289.89617934783996</v>
      </c>
      <c r="AD532" s="10">
        <v>313.31269396660377</v>
      </c>
      <c r="AE532" s="10">
        <v>277.16765007759022</v>
      </c>
      <c r="AF532" s="10">
        <v>299.20988142913029</v>
      </c>
      <c r="AG532" s="10">
        <v>278.70541283450552</v>
      </c>
      <c r="AH532" s="10">
        <v>237.64117847407988</v>
      </c>
      <c r="AI532" s="10">
        <v>231.54198206555384</v>
      </c>
      <c r="AJ532" s="10">
        <v>206.03352490859493</v>
      </c>
      <c r="AK532" s="10">
        <v>196.36940142417598</v>
      </c>
      <c r="AL532" s="10">
        <v>208.92637592691995</v>
      </c>
    </row>
    <row r="533" spans="1:38" x14ac:dyDescent="0.25">
      <c r="A533" s="135"/>
      <c r="G533" s="13"/>
      <c r="H533" s="9" t="s">
        <v>126</v>
      </c>
      <c r="I533" s="10">
        <v>3.8090734195520781E-2</v>
      </c>
      <c r="J533" s="10">
        <v>0.33231412861482568</v>
      </c>
      <c r="K533" s="10">
        <v>-0.27743295977984417</v>
      </c>
      <c r="L533" s="10">
        <v>-0.26001915368442496</v>
      </c>
      <c r="M533" s="10">
        <v>1.7783415956500903E-2</v>
      </c>
      <c r="N533" s="10">
        <v>0.45509541403384901</v>
      </c>
      <c r="O533" s="10">
        <v>2.4421348273021977</v>
      </c>
      <c r="P533" s="10">
        <v>4.1835639035272152</v>
      </c>
      <c r="Q533" s="10">
        <v>12.177875694157933</v>
      </c>
      <c r="R533" s="10">
        <v>9.0240782307702148</v>
      </c>
      <c r="S533" s="10">
        <v>-1.4538075350504869</v>
      </c>
      <c r="T533" s="10">
        <v>3.3382414988174105</v>
      </c>
      <c r="U533" s="10">
        <v>6.4519465543025944</v>
      </c>
      <c r="V533" s="10">
        <v>6.5288129699735009</v>
      </c>
      <c r="W533" s="10">
        <v>7.8681700215331603</v>
      </c>
      <c r="X533" s="10">
        <v>5.8971333249464806</v>
      </c>
      <c r="Y533" s="10">
        <v>9.9751776995605042</v>
      </c>
      <c r="Z533" s="10">
        <v>16.747289155818066</v>
      </c>
      <c r="AA533" s="10">
        <v>13.528824574444229</v>
      </c>
      <c r="AB533" s="10">
        <v>20.65778605340563</v>
      </c>
      <c r="AC533" s="10">
        <v>20.371003359872191</v>
      </c>
      <c r="AD533" s="10">
        <v>18.595899570923166</v>
      </c>
      <c r="AE533" s="10">
        <v>16.285496726322606</v>
      </c>
      <c r="AF533" s="10">
        <v>15.36388989368379</v>
      </c>
      <c r="AG533" s="10">
        <v>15.715859418507591</v>
      </c>
      <c r="AH533" s="10">
        <v>14.723492620812351</v>
      </c>
      <c r="AI533" s="10">
        <v>12.73349774279194</v>
      </c>
      <c r="AJ533" s="10">
        <v>13.595675058697395</v>
      </c>
      <c r="AK533" s="10">
        <v>12.37186495511753</v>
      </c>
      <c r="AL533" s="10">
        <v>10.037478623611321</v>
      </c>
    </row>
    <row r="534" spans="1:38" x14ac:dyDescent="0.25">
      <c r="A534" s="135"/>
      <c r="G534" s="14"/>
      <c r="H534" s="9" t="s">
        <v>18</v>
      </c>
      <c r="I534" s="10">
        <v>-2.9746989328793952E-4</v>
      </c>
      <c r="J534" s="10">
        <v>-3.0819086767105151E-4</v>
      </c>
      <c r="K534" s="10">
        <v>-6.725107043772182E-4</v>
      </c>
      <c r="L534" s="10">
        <v>-6.6469620812333746E-4</v>
      </c>
      <c r="M534" s="10">
        <v>0.16685233442635905</v>
      </c>
      <c r="N534" s="10">
        <v>-7.3476201694155918E-4</v>
      </c>
      <c r="O534" s="10">
        <v>-0.19706185272520749</v>
      </c>
      <c r="P534" s="10">
        <v>3.0639237986525387</v>
      </c>
      <c r="Q534" s="10">
        <v>18.983424962203557</v>
      </c>
      <c r="R534" s="10">
        <v>13.381152240919434</v>
      </c>
      <c r="S534" s="10">
        <v>16.945772306964017</v>
      </c>
      <c r="T534" s="10">
        <v>18.027406338935833</v>
      </c>
      <c r="U534" s="10">
        <v>41.83865863324047</v>
      </c>
      <c r="V534" s="10">
        <v>30.578891825912137</v>
      </c>
      <c r="W534" s="10">
        <v>28.875248347219753</v>
      </c>
      <c r="X534" s="10">
        <v>32.285747935303164</v>
      </c>
      <c r="Y534" s="10">
        <v>16.64620877654562</v>
      </c>
      <c r="Z534" s="10">
        <v>5.2656018760848156</v>
      </c>
      <c r="AA534" s="10">
        <v>12.516210370043723</v>
      </c>
      <c r="AB534" s="10">
        <v>-1.1777808137188117</v>
      </c>
      <c r="AC534" s="10">
        <v>-3.7650628901147343</v>
      </c>
      <c r="AD534" s="10">
        <v>-1.9679717481615739</v>
      </c>
      <c r="AE534" s="10">
        <v>1.642671161829071</v>
      </c>
      <c r="AF534" s="10">
        <v>-0.77200827429282981</v>
      </c>
      <c r="AG534" s="10">
        <v>-4.3726910726106212</v>
      </c>
      <c r="AH534" s="10">
        <v>-4.0302992084726839</v>
      </c>
      <c r="AI534" s="10">
        <v>6.6524435141275262E-2</v>
      </c>
      <c r="AJ534" s="10">
        <v>-2.3290592775422851</v>
      </c>
      <c r="AK534" s="10">
        <v>-1.3007941611103888</v>
      </c>
      <c r="AL534" s="10">
        <v>0.53438474565788852</v>
      </c>
    </row>
    <row r="535" spans="1:38" x14ac:dyDescent="0.25">
      <c r="A535" s="135"/>
      <c r="G535" s="15"/>
      <c r="H535" s="9" t="s">
        <v>19</v>
      </c>
      <c r="I535" s="10">
        <v>-1.1429821049999992E-3</v>
      </c>
      <c r="J535" s="10">
        <v>-1.1444323739999989E-3</v>
      </c>
      <c r="K535" s="10">
        <v>1.493019855985267E-3</v>
      </c>
      <c r="L535" s="10">
        <v>6.0450875133994941E-2</v>
      </c>
      <c r="M535" s="10">
        <v>-9.8270953249000481E-2</v>
      </c>
      <c r="N535" s="10">
        <v>0.52755391562400433</v>
      </c>
      <c r="O535" s="10">
        <v>2.1963739592700122</v>
      </c>
      <c r="P535" s="10">
        <v>-0.285760167303998</v>
      </c>
      <c r="Q535" s="10">
        <v>-2.2392905559999979E-3</v>
      </c>
      <c r="R535" s="10">
        <v>1.5391762374999951E-2</v>
      </c>
      <c r="S535" s="10">
        <v>-3.9203931997060026</v>
      </c>
      <c r="T535" s="10">
        <v>-23.98441309757499</v>
      </c>
      <c r="U535" s="10">
        <v>0.19026570591600067</v>
      </c>
      <c r="V535" s="10">
        <v>3.7840910408600124</v>
      </c>
      <c r="W535" s="10">
        <v>0.56676810328000027</v>
      </c>
      <c r="X535" s="10">
        <v>-0.88047394974499937</v>
      </c>
      <c r="Y535" s="10">
        <v>-2.081799904999999E-3</v>
      </c>
      <c r="Z535" s="10">
        <v>8.5870904120250025</v>
      </c>
      <c r="AA535" s="10">
        <v>1.5715896943439995</v>
      </c>
      <c r="AB535" s="10">
        <v>0.4122056705460011</v>
      </c>
      <c r="AC535" s="10">
        <v>-0.17051754744999936</v>
      </c>
      <c r="AD535" s="10">
        <v>0.45147041205398608</v>
      </c>
      <c r="AE535" s="10">
        <v>0.94666873321400224</v>
      </c>
      <c r="AF535" s="10">
        <v>-0.18833385090100307</v>
      </c>
      <c r="AG535" s="10">
        <v>-3.4421184519999905E-3</v>
      </c>
      <c r="AH535" s="10">
        <v>-0.12750749061400146</v>
      </c>
      <c r="AI535" s="10">
        <v>-0.20354241852199939</v>
      </c>
      <c r="AJ535" s="10">
        <v>0.25102069284999651</v>
      </c>
      <c r="AK535" s="10">
        <v>3.6286848515999948E-2</v>
      </c>
      <c r="AL535" s="10">
        <v>0.81750184006999937</v>
      </c>
    </row>
    <row r="536" spans="1:38" x14ac:dyDescent="0.25">
      <c r="A536" s="135"/>
      <c r="G536" s="16"/>
      <c r="H536" s="9" t="s">
        <v>20</v>
      </c>
      <c r="I536" s="10">
        <v>-0.62704604780126516</v>
      </c>
      <c r="J536" s="10">
        <v>1.6209633210314017E-6</v>
      </c>
      <c r="K536" s="10">
        <v>-1.8462743353702298E-6</v>
      </c>
      <c r="L536" s="10">
        <v>-2.5191169750620655E-6</v>
      </c>
      <c r="M536" s="10">
        <v>-0.11554098248254263</v>
      </c>
      <c r="N536" s="10">
        <v>0.54690833814399742</v>
      </c>
      <c r="O536" s="10">
        <v>3.245957342118674E-6</v>
      </c>
      <c r="P536" s="10">
        <v>-14.192333851713249</v>
      </c>
      <c r="Q536" s="10">
        <v>9.2222368902923711E-5</v>
      </c>
      <c r="R536" s="10">
        <v>-4.747529373589643E-7</v>
      </c>
      <c r="S536" s="10">
        <v>-8.0530534454843059E-8</v>
      </c>
      <c r="T536" s="10">
        <v>-1.2532255299348081E-6</v>
      </c>
      <c r="U536" s="10">
        <v>-1.042066282139209E-4</v>
      </c>
      <c r="V536" s="10">
        <v>-4.5709804838755076E-7</v>
      </c>
      <c r="W536" s="10">
        <v>-7.4649132857306857E-2</v>
      </c>
      <c r="X536" s="10">
        <v>-3.0531781979247292E-7</v>
      </c>
      <c r="Y536" s="10">
        <v>-4.8431619883670143E-7</v>
      </c>
      <c r="Z536" s="10">
        <v>-2.6341930885239953E-7</v>
      </c>
      <c r="AA536" s="10">
        <v>-1.3171741037224192E-6</v>
      </c>
      <c r="AB536" s="10">
        <v>-1.4818554543646056E-7</v>
      </c>
      <c r="AC536" s="10">
        <v>3.3350242449518289E-7</v>
      </c>
      <c r="AD536" s="10">
        <v>-5.8231873822382625E-8</v>
      </c>
      <c r="AE536" s="10">
        <v>-1.0654890932644472E-7</v>
      </c>
      <c r="AF536" s="10">
        <v>-2.378667867511974E-7</v>
      </c>
      <c r="AG536" s="10">
        <v>-6.2753159750600173E-6</v>
      </c>
      <c r="AH536" s="10">
        <v>-6.9254663922751647E-8</v>
      </c>
      <c r="AI536" s="10">
        <v>-6.8498515116680983E-8</v>
      </c>
      <c r="AJ536" s="10">
        <v>-4.5549684367189212E-8</v>
      </c>
      <c r="AK536" s="10">
        <v>-1.5312056053557519E-5</v>
      </c>
      <c r="AL536" s="10">
        <v>-7.0365716294541319E-8</v>
      </c>
    </row>
    <row r="537" spans="1:38" x14ac:dyDescent="0.25">
      <c r="A537" s="135"/>
      <c r="G537" s="17"/>
      <c r="H537" s="9" t="s">
        <v>21</v>
      </c>
      <c r="I537" s="10">
        <v>1.7754802000002901E-4</v>
      </c>
      <c r="J537" s="10">
        <v>3.8775277149999954E-3</v>
      </c>
      <c r="K537" s="10">
        <v>1.7338006317999921E-2</v>
      </c>
      <c r="L537" s="10">
        <v>2.1680022334000015E-2</v>
      </c>
      <c r="M537" s="10">
        <v>2.3861668280000137E-2</v>
      </c>
      <c r="N537" s="10">
        <v>-3.0012317509999997E-2</v>
      </c>
      <c r="O537" s="10">
        <v>-6.4951154659999955E-2</v>
      </c>
      <c r="P537" s="10">
        <v>-0.21306659080000001</v>
      </c>
      <c r="Q537" s="10">
        <v>-0.61524452506000005</v>
      </c>
      <c r="R537" s="10">
        <v>-0.55761433269999994</v>
      </c>
      <c r="S537" s="10">
        <v>-0.34830331280000015</v>
      </c>
      <c r="T537" s="10">
        <v>-0.46587932640000002</v>
      </c>
      <c r="U537" s="10">
        <v>-0.31468417409999994</v>
      </c>
      <c r="V537" s="10">
        <v>-0.25293420536</v>
      </c>
      <c r="W537" s="10">
        <v>-0.35559089370000002</v>
      </c>
      <c r="X537" s="10">
        <v>-0.22334308030000005</v>
      </c>
      <c r="Y537" s="10">
        <v>-0.36520479610000001</v>
      </c>
      <c r="Z537" s="10">
        <v>-0.11799499779999989</v>
      </c>
      <c r="AA537" s="10">
        <v>-7.1711361299999998E-2</v>
      </c>
      <c r="AB537" s="10">
        <v>-0.24605312759999987</v>
      </c>
      <c r="AC537" s="10">
        <v>-0.28015401495000003</v>
      </c>
      <c r="AD537" s="10">
        <v>-0.15116991469999996</v>
      </c>
      <c r="AE537" s="10">
        <v>-0.20856959730000008</v>
      </c>
      <c r="AF537" s="10">
        <v>-0.27024836260000001</v>
      </c>
      <c r="AG537" s="10">
        <v>-0.23156985169999988</v>
      </c>
      <c r="AH537" s="10">
        <v>-8.9792794300000006E-2</v>
      </c>
      <c r="AI537" s="10">
        <v>-5.0808642500000001E-2</v>
      </c>
      <c r="AJ537" s="10">
        <v>-0.14798622980000001</v>
      </c>
      <c r="AK537" s="10">
        <v>-0.21063999650000009</v>
      </c>
      <c r="AL537" s="10">
        <v>1.1874976600000087E-3</v>
      </c>
    </row>
    <row r="538" spans="1:38" x14ac:dyDescent="0.25">
      <c r="A538" s="135"/>
      <c r="G538" s="135"/>
      <c r="H538" s="135" t="s">
        <v>22</v>
      </c>
      <c r="I538" s="18">
        <f t="shared" ref="I538:AL538" si="283">SUM(I530:I537)</f>
        <v>-0.14884714526642878</v>
      </c>
      <c r="J538" s="18">
        <f t="shared" si="283"/>
        <v>2.6477802061571585</v>
      </c>
      <c r="K538" s="18">
        <f t="shared" si="283"/>
        <v>3.7257542305055504</v>
      </c>
      <c r="L538" s="18">
        <f t="shared" si="283"/>
        <v>6.1853138512635368</v>
      </c>
      <c r="M538" s="18">
        <f t="shared" si="283"/>
        <v>7.1174375510349392</v>
      </c>
      <c r="N538" s="18">
        <f t="shared" si="283"/>
        <v>-6.2459656264295491</v>
      </c>
      <c r="O538" s="18">
        <f t="shared" si="283"/>
        <v>-13.304787963155315</v>
      </c>
      <c r="P538" s="18">
        <f t="shared" si="283"/>
        <v>-37.418382566507532</v>
      </c>
      <c r="Q538" s="18">
        <f t="shared" si="283"/>
        <v>168.19391065504553</v>
      </c>
      <c r="R538" s="18">
        <f t="shared" si="283"/>
        <v>126.70375416341761</v>
      </c>
      <c r="S538" s="18">
        <f t="shared" si="283"/>
        <v>171.31073700902544</v>
      </c>
      <c r="T538" s="18">
        <f t="shared" si="283"/>
        <v>104.56540292016597</v>
      </c>
      <c r="U538" s="18">
        <f t="shared" si="283"/>
        <v>207.31154561746288</v>
      </c>
      <c r="V538" s="18">
        <f t="shared" si="283"/>
        <v>251.03321731966636</v>
      </c>
      <c r="W538" s="18">
        <f t="shared" si="283"/>
        <v>123.51957150815892</v>
      </c>
      <c r="X538" s="18">
        <f t="shared" si="283"/>
        <v>218.59167552563579</v>
      </c>
      <c r="Y538" s="18">
        <f t="shared" si="283"/>
        <v>181.65606955834622</v>
      </c>
      <c r="Z538" s="18">
        <f t="shared" si="283"/>
        <v>213.20175520942604</v>
      </c>
      <c r="AA538" s="18">
        <f t="shared" si="283"/>
        <v>223.09421344875571</v>
      </c>
      <c r="AB538" s="18">
        <f t="shared" si="283"/>
        <v>170.57502484139653</v>
      </c>
      <c r="AC538" s="18">
        <f t="shared" si="283"/>
        <v>154.53242256287797</v>
      </c>
      <c r="AD538" s="18">
        <f t="shared" si="283"/>
        <v>193.30849146009251</v>
      </c>
      <c r="AE538" s="18">
        <f t="shared" si="283"/>
        <v>188.25377981489663</v>
      </c>
      <c r="AF538" s="18">
        <f t="shared" si="283"/>
        <v>193.21777271977174</v>
      </c>
      <c r="AG538" s="18">
        <f t="shared" si="283"/>
        <v>164.3180321252008</v>
      </c>
      <c r="AH538" s="18">
        <f t="shared" si="283"/>
        <v>131.72883245731296</v>
      </c>
      <c r="AI538" s="18">
        <f t="shared" si="283"/>
        <v>149.63343961866349</v>
      </c>
      <c r="AJ538" s="18">
        <f t="shared" si="283"/>
        <v>114.31454717506338</v>
      </c>
      <c r="AK538" s="18">
        <f t="shared" si="283"/>
        <v>112.89459624126647</v>
      </c>
      <c r="AL538" s="18">
        <f t="shared" si="283"/>
        <v>136.2627028552786</v>
      </c>
    </row>
    <row r="539" spans="1:38" x14ac:dyDescent="0.25">
      <c r="A539" s="135"/>
      <c r="G539" s="135"/>
      <c r="H539" s="135"/>
      <c r="I539" s="135"/>
      <c r="J539" s="135"/>
      <c r="K539" s="135"/>
      <c r="L539" s="135"/>
      <c r="M539" s="135"/>
      <c r="N539" s="135"/>
      <c r="O539" s="135"/>
      <c r="P539" s="135"/>
      <c r="Q539" s="135"/>
      <c r="R539" s="135"/>
      <c r="S539" s="135"/>
      <c r="T539" s="135"/>
      <c r="U539" s="135"/>
      <c r="V539" s="135"/>
      <c r="W539" s="135"/>
      <c r="X539" s="135"/>
      <c r="Y539" s="135"/>
      <c r="Z539" s="135"/>
      <c r="AA539" s="135"/>
      <c r="AB539" s="135"/>
      <c r="AC539" s="135"/>
      <c r="AD539" s="135"/>
      <c r="AE539" s="135"/>
      <c r="AF539" s="135"/>
      <c r="AG539" s="135"/>
      <c r="AH539" s="135"/>
      <c r="AI539" s="135"/>
      <c r="AJ539" s="135"/>
      <c r="AK539" s="135"/>
      <c r="AL539" s="135"/>
    </row>
    <row r="540" spans="1:38" x14ac:dyDescent="0.25">
      <c r="A540" s="135"/>
      <c r="G540" s="135"/>
      <c r="H540" s="135"/>
      <c r="I540" s="135"/>
      <c r="J540" s="135"/>
      <c r="K540" s="135"/>
      <c r="L540" s="135"/>
      <c r="M540" s="135"/>
      <c r="N540" s="135"/>
      <c r="O540" s="135"/>
      <c r="P540" s="135"/>
      <c r="Q540" s="135"/>
      <c r="R540" s="135"/>
      <c r="S540" s="135"/>
      <c r="T540" s="135"/>
      <c r="U540" s="135"/>
      <c r="V540" s="135"/>
      <c r="W540" s="135"/>
      <c r="X540" s="135"/>
      <c r="Y540" s="135"/>
      <c r="Z540" s="135"/>
      <c r="AA540" s="135"/>
      <c r="AB540" s="135"/>
      <c r="AC540" s="135"/>
      <c r="AD540" s="135"/>
      <c r="AE540" s="135"/>
      <c r="AF540" s="135"/>
      <c r="AG540" s="135"/>
      <c r="AH540" s="135"/>
      <c r="AI540" s="135"/>
      <c r="AJ540" s="135"/>
      <c r="AK540" s="135"/>
      <c r="AL540" s="135"/>
    </row>
    <row r="541" spans="1:38" x14ac:dyDescent="0.25">
      <c r="A541" s="135"/>
      <c r="G541" s="135"/>
      <c r="H541" s="135"/>
      <c r="I541" s="135"/>
      <c r="J541" s="135"/>
      <c r="K541" s="135"/>
      <c r="L541" s="135"/>
      <c r="M541" s="135"/>
      <c r="N541" s="135"/>
      <c r="O541" s="135"/>
      <c r="P541" s="135"/>
      <c r="Q541" s="135"/>
      <c r="R541" s="135"/>
      <c r="S541" s="135"/>
      <c r="T541" s="135"/>
      <c r="U541" s="135"/>
      <c r="V541" s="135"/>
      <c r="W541" s="135"/>
      <c r="X541" s="135"/>
      <c r="Y541" s="135"/>
      <c r="Z541" s="135"/>
      <c r="AA541" s="135"/>
      <c r="AB541" s="135"/>
      <c r="AC541" s="135"/>
      <c r="AD541" s="135"/>
      <c r="AE541" s="135"/>
      <c r="AF541" s="135"/>
      <c r="AG541" s="135"/>
      <c r="AH541" s="135"/>
      <c r="AI541" s="135"/>
      <c r="AJ541" s="135"/>
      <c r="AK541" s="135"/>
      <c r="AL541" s="135"/>
    </row>
    <row r="542" spans="1:38" x14ac:dyDescent="0.25">
      <c r="A542" s="135"/>
      <c r="G542" s="135"/>
      <c r="H542" s="135"/>
      <c r="I542" s="135"/>
      <c r="J542" s="135"/>
      <c r="K542" s="135"/>
      <c r="L542" s="135"/>
      <c r="M542" s="135"/>
      <c r="N542" s="135"/>
      <c r="O542" s="135"/>
      <c r="P542" s="135"/>
      <c r="Q542" s="135"/>
      <c r="R542" s="135"/>
      <c r="S542" s="135"/>
      <c r="T542" s="135"/>
      <c r="U542" s="135"/>
      <c r="V542" s="135"/>
      <c r="W542" s="135"/>
      <c r="X542" s="135"/>
      <c r="Y542" s="135"/>
      <c r="Z542" s="135"/>
      <c r="AA542" s="135"/>
      <c r="AB542" s="135"/>
      <c r="AC542" s="135"/>
      <c r="AD542" s="135"/>
      <c r="AE542" s="135"/>
      <c r="AF542" s="135"/>
      <c r="AG542" s="135"/>
      <c r="AH542" s="135"/>
      <c r="AI542" s="135"/>
      <c r="AJ542" s="135"/>
      <c r="AK542" s="135"/>
      <c r="AL542" s="135"/>
    </row>
    <row r="543" spans="1:38" x14ac:dyDescent="0.25">
      <c r="A543" s="135"/>
      <c r="G543" s="135"/>
      <c r="H543" s="135"/>
      <c r="I543" s="135"/>
      <c r="J543" s="135"/>
      <c r="K543" s="135"/>
      <c r="L543" s="135"/>
      <c r="M543" s="135"/>
      <c r="N543" s="135"/>
      <c r="O543" s="135"/>
      <c r="P543" s="135"/>
      <c r="Q543" s="135"/>
      <c r="R543" s="135"/>
      <c r="S543" s="135"/>
      <c r="T543" s="135"/>
      <c r="U543" s="135"/>
      <c r="V543" s="135"/>
      <c r="W543" s="135"/>
      <c r="X543" s="135"/>
      <c r="Y543" s="135"/>
      <c r="Z543" s="135"/>
      <c r="AA543" s="135"/>
      <c r="AB543" s="135"/>
      <c r="AC543" s="135"/>
      <c r="AD543" s="135"/>
      <c r="AE543" s="135"/>
      <c r="AF543" s="135"/>
      <c r="AG543" s="135"/>
      <c r="AH543" s="135"/>
      <c r="AI543" s="135"/>
      <c r="AJ543" s="135"/>
      <c r="AK543" s="135"/>
      <c r="AL543" s="135"/>
    </row>
    <row r="544" spans="1:38" x14ac:dyDescent="0.25">
      <c r="A544" s="135"/>
      <c r="G544" s="135"/>
      <c r="H544" s="135"/>
      <c r="I544" s="135"/>
      <c r="J544" s="135"/>
      <c r="K544" s="135"/>
      <c r="L544" s="135"/>
      <c r="M544" s="135"/>
      <c r="N544" s="135"/>
      <c r="O544" s="135"/>
      <c r="P544" s="135"/>
      <c r="Q544" s="135"/>
      <c r="R544" s="135"/>
      <c r="S544" s="135"/>
      <c r="T544" s="135"/>
      <c r="U544" s="135"/>
      <c r="V544" s="135"/>
      <c r="W544" s="135"/>
      <c r="X544" s="135"/>
      <c r="Y544" s="135"/>
      <c r="Z544" s="135"/>
      <c r="AA544" s="135"/>
      <c r="AB544" s="135"/>
      <c r="AC544" s="135"/>
      <c r="AD544" s="135"/>
      <c r="AE544" s="135"/>
      <c r="AF544" s="135"/>
      <c r="AG544" s="135"/>
      <c r="AH544" s="135"/>
      <c r="AI544" s="135"/>
      <c r="AJ544" s="135"/>
      <c r="AK544" s="135"/>
      <c r="AL544" s="135"/>
    </row>
    <row r="545" spans="1:38" ht="15.75" thickBot="1" x14ac:dyDescent="0.3">
      <c r="A545" s="139"/>
      <c r="B545" s="139"/>
      <c r="C545" s="139"/>
      <c r="D545" s="139"/>
      <c r="E545" s="139"/>
      <c r="F545" s="139"/>
      <c r="G545" s="139"/>
      <c r="H545" s="139"/>
      <c r="I545" s="139"/>
      <c r="J545" s="139"/>
      <c r="K545" s="139"/>
      <c r="L545" s="139"/>
      <c r="M545" s="139"/>
      <c r="N545" s="139"/>
      <c r="O545" s="139"/>
      <c r="P545" s="139"/>
      <c r="Q545" s="139"/>
      <c r="R545" s="139"/>
      <c r="S545" s="139"/>
      <c r="T545" s="139"/>
      <c r="U545" s="139"/>
      <c r="V545" s="139"/>
      <c r="W545" s="139"/>
      <c r="X545" s="139"/>
      <c r="Y545" s="139"/>
      <c r="Z545" s="139"/>
      <c r="AA545" s="139"/>
      <c r="AB545" s="139"/>
      <c r="AC545" s="139"/>
      <c r="AD545" s="139"/>
      <c r="AE545" s="139"/>
      <c r="AF545" s="139"/>
      <c r="AG545" s="139"/>
      <c r="AH545" s="139"/>
      <c r="AI545" s="139"/>
      <c r="AJ545" s="139"/>
      <c r="AK545" s="139"/>
      <c r="AL545" s="139"/>
    </row>
    <row r="546" spans="1:38" x14ac:dyDescent="0.25">
      <c r="A546" s="134" t="str">
        <f>+A488</f>
        <v>Option 7: 750 MW in 2028 and 750 MW in 2032</v>
      </c>
      <c r="B546" s="134"/>
      <c r="G546" s="135"/>
      <c r="H546" s="135"/>
      <c r="I546" s="135"/>
      <c r="J546" s="135"/>
      <c r="K546" s="135"/>
      <c r="L546" s="135"/>
      <c r="M546" s="135"/>
      <c r="N546" s="135"/>
      <c r="O546" s="135"/>
      <c r="P546" s="135"/>
      <c r="Q546" s="135"/>
      <c r="R546" s="135"/>
      <c r="S546" s="135"/>
      <c r="T546" s="135"/>
      <c r="U546" s="135"/>
      <c r="V546" s="135"/>
      <c r="W546" s="135"/>
      <c r="X546" s="135"/>
      <c r="Y546" s="135"/>
      <c r="Z546" s="135"/>
      <c r="AA546" s="135"/>
      <c r="AB546" s="135"/>
      <c r="AC546" s="135"/>
      <c r="AD546" s="135"/>
      <c r="AE546" s="135"/>
      <c r="AF546" s="135"/>
      <c r="AG546" s="135"/>
      <c r="AH546" s="135"/>
      <c r="AI546" s="135"/>
      <c r="AJ546" s="135"/>
      <c r="AK546" s="135"/>
      <c r="AL546" s="135"/>
    </row>
    <row r="547" spans="1:38" x14ac:dyDescent="0.25">
      <c r="A547" s="134" t="s">
        <v>15</v>
      </c>
      <c r="B547" s="134" t="str">
        <f>+Overview!D10</f>
        <v>4. Accelerated transition to low emissions future</v>
      </c>
      <c r="G547" s="135"/>
      <c r="H547" s="135"/>
      <c r="I547" s="135"/>
      <c r="J547" s="135"/>
      <c r="K547" s="135"/>
      <c r="L547" s="135"/>
      <c r="M547" s="135"/>
      <c r="N547" s="135"/>
      <c r="O547" s="135"/>
      <c r="P547" s="135"/>
      <c r="Q547" s="135"/>
      <c r="R547" s="135"/>
      <c r="S547" s="135"/>
      <c r="T547" s="135"/>
      <c r="U547" s="135"/>
      <c r="V547" s="135"/>
      <c r="W547" s="135"/>
      <c r="X547" s="135"/>
      <c r="Y547" s="135"/>
      <c r="Z547" s="135"/>
      <c r="AA547" s="135"/>
      <c r="AB547" s="135"/>
      <c r="AC547" s="135"/>
      <c r="AD547" s="135"/>
      <c r="AE547" s="135"/>
      <c r="AF547" s="135"/>
      <c r="AG547" s="135"/>
      <c r="AH547" s="135"/>
      <c r="AI547" s="135"/>
      <c r="AJ547" s="135"/>
      <c r="AK547" s="135"/>
      <c r="AL547" s="135"/>
    </row>
    <row r="548" spans="1:38" x14ac:dyDescent="0.25">
      <c r="A548" s="136" t="s">
        <v>148</v>
      </c>
      <c r="B548" s="137" t="s">
        <v>149</v>
      </c>
      <c r="C548" s="137" t="s">
        <v>142</v>
      </c>
      <c r="D548" s="138" t="s">
        <v>147</v>
      </c>
      <c r="G548" s="135"/>
      <c r="H548" s="135"/>
      <c r="I548" s="135"/>
      <c r="J548" s="135"/>
      <c r="K548" s="135"/>
      <c r="L548" s="135"/>
      <c r="M548" s="135"/>
      <c r="N548" s="135"/>
      <c r="O548" s="135"/>
      <c r="P548" s="135"/>
      <c r="Q548" s="135"/>
      <c r="R548" s="135"/>
      <c r="S548" s="135"/>
      <c r="T548" s="135"/>
      <c r="U548" s="135"/>
      <c r="V548" s="135"/>
      <c r="W548" s="135"/>
      <c r="X548" s="135"/>
      <c r="Y548" s="135"/>
      <c r="Z548" s="135"/>
      <c r="AA548" s="135"/>
      <c r="AB548" s="135"/>
      <c r="AC548" s="135"/>
      <c r="AD548" s="135"/>
      <c r="AE548" s="135"/>
      <c r="AF548" s="135"/>
      <c r="AG548" s="135"/>
      <c r="AH548" s="135"/>
      <c r="AI548" s="135"/>
      <c r="AJ548" s="135"/>
      <c r="AK548" s="135"/>
      <c r="AL548" s="135"/>
    </row>
    <row r="549" spans="1:38" x14ac:dyDescent="0.25">
      <c r="A549" s="135"/>
      <c r="G549" s="135" t="s">
        <v>128</v>
      </c>
      <c r="H549" s="135"/>
      <c r="I549" s="142" t="s">
        <v>23</v>
      </c>
      <c r="J549" s="142" t="s">
        <v>24</v>
      </c>
      <c r="K549" s="142" t="s">
        <v>25</v>
      </c>
      <c r="L549" s="142" t="s">
        <v>26</v>
      </c>
      <c r="M549" s="142" t="s">
        <v>27</v>
      </c>
      <c r="N549" s="142" t="s">
        <v>28</v>
      </c>
      <c r="O549" s="142" t="s">
        <v>29</v>
      </c>
      <c r="P549" s="142" t="s">
        <v>30</v>
      </c>
      <c r="Q549" s="142" t="s">
        <v>31</v>
      </c>
      <c r="R549" s="142" t="s">
        <v>32</v>
      </c>
      <c r="S549" s="142" t="s">
        <v>33</v>
      </c>
      <c r="T549" s="142" t="s">
        <v>34</v>
      </c>
      <c r="U549" s="142" t="s">
        <v>35</v>
      </c>
      <c r="V549" s="142" t="s">
        <v>36</v>
      </c>
      <c r="W549" s="142" t="s">
        <v>37</v>
      </c>
      <c r="X549" s="142" t="s">
        <v>38</v>
      </c>
      <c r="Y549" s="142" t="s">
        <v>39</v>
      </c>
      <c r="Z549" s="142" t="s">
        <v>40</v>
      </c>
      <c r="AA549" s="142" t="s">
        <v>41</v>
      </c>
      <c r="AB549" s="142" t="s">
        <v>42</v>
      </c>
      <c r="AC549" s="142" t="s">
        <v>43</v>
      </c>
      <c r="AD549" s="142" t="s">
        <v>44</v>
      </c>
      <c r="AE549" s="142" t="s">
        <v>45</v>
      </c>
      <c r="AF549" s="142" t="s">
        <v>46</v>
      </c>
      <c r="AG549" s="142" t="s">
        <v>47</v>
      </c>
      <c r="AH549" s="142" t="s">
        <v>48</v>
      </c>
      <c r="AI549" s="142" t="s">
        <v>49</v>
      </c>
      <c r="AJ549" s="142" t="s">
        <v>50</v>
      </c>
      <c r="AK549" s="142" t="s">
        <v>51</v>
      </c>
      <c r="AL549" s="142" t="s">
        <v>52</v>
      </c>
    </row>
    <row r="550" spans="1:38" x14ac:dyDescent="0.25">
      <c r="A550" s="135"/>
      <c r="G550" s="8"/>
      <c r="H550" s="9" t="s">
        <v>16</v>
      </c>
      <c r="I550" s="141">
        <v>-1.9761614100931126</v>
      </c>
      <c r="J550" s="141">
        <v>-7.4861177469695335</v>
      </c>
      <c r="K550" s="141">
        <v>4.4445965869367114</v>
      </c>
      <c r="L550" s="141">
        <v>6.878531802277962</v>
      </c>
      <c r="M550" s="141">
        <v>9.7823102624683997</v>
      </c>
      <c r="N550" s="141">
        <v>-9.6525433483675442</v>
      </c>
      <c r="O550" s="141">
        <v>-19.938002671357026</v>
      </c>
      <c r="P550" s="141">
        <v>-10.066924687809433</v>
      </c>
      <c r="Q550" s="141">
        <v>95.403181137351112</v>
      </c>
      <c r="R550" s="141">
        <v>51.419972671444157</v>
      </c>
      <c r="S550" s="141">
        <v>53.055927603751115</v>
      </c>
      <c r="T550" s="141">
        <v>46.853099241249765</v>
      </c>
      <c r="U550" s="141">
        <v>61.407861760198557</v>
      </c>
      <c r="V550" s="141">
        <v>87.406989643880934</v>
      </c>
      <c r="W550" s="141">
        <v>44.995181510551447</v>
      </c>
      <c r="X550" s="141">
        <v>69.591017472584099</v>
      </c>
      <c r="Y550" s="141">
        <v>23.502831412564774</v>
      </c>
      <c r="Z550" s="141">
        <v>50.75495996815971</v>
      </c>
      <c r="AA550" s="141">
        <v>45.265537329868039</v>
      </c>
      <c r="AB550" s="141">
        <v>9.5327020161071232</v>
      </c>
      <c r="AC550" s="141">
        <v>-16.292796416388228</v>
      </c>
      <c r="AD550" s="141">
        <v>-22.938781599029426</v>
      </c>
      <c r="AE550" s="141">
        <v>-18.063267748391354</v>
      </c>
      <c r="AF550" s="141">
        <v>54.56511564932589</v>
      </c>
      <c r="AG550" s="141">
        <v>49.353480968361055</v>
      </c>
      <c r="AH550" s="141">
        <v>38.467893795778309</v>
      </c>
      <c r="AI550" s="141">
        <v>128.5069131545124</v>
      </c>
      <c r="AJ550" s="141">
        <v>143.425793959776</v>
      </c>
      <c r="AK550" s="141">
        <v>130.50773666335181</v>
      </c>
      <c r="AL550" s="141">
        <v>204.88953285570506</v>
      </c>
    </row>
    <row r="551" spans="1:38" x14ac:dyDescent="0.25">
      <c r="A551" s="135"/>
      <c r="G551" s="11"/>
      <c r="H551" s="9" t="s">
        <v>125</v>
      </c>
      <c r="I551" s="10">
        <v>-1.4658510541049168</v>
      </c>
      <c r="J551" s="10">
        <v>-2.7959049570030921</v>
      </c>
      <c r="K551" s="10">
        <v>-0.45086926485490508</v>
      </c>
      <c r="L551" s="10">
        <v>1.8909305610166811</v>
      </c>
      <c r="M551" s="10">
        <v>-0.48850950658273007</v>
      </c>
      <c r="N551" s="10">
        <v>-4.663558096781685</v>
      </c>
      <c r="O551" s="10">
        <v>-5.1552192768103282</v>
      </c>
      <c r="P551" s="10">
        <v>14.902536039919653</v>
      </c>
      <c r="Q551" s="10">
        <v>53.912439687067177</v>
      </c>
      <c r="R551" s="10">
        <v>30.038208374794806</v>
      </c>
      <c r="S551" s="10">
        <v>28.221090668299098</v>
      </c>
      <c r="T551" s="10">
        <v>13.736591722895582</v>
      </c>
      <c r="U551" s="10">
        <v>23.655467824313632</v>
      </c>
      <c r="V551" s="10">
        <v>28.924232462263944</v>
      </c>
      <c r="W551" s="10">
        <v>21.276437551937761</v>
      </c>
      <c r="X551" s="10">
        <v>27.498759644031907</v>
      </c>
      <c r="Y551" s="10">
        <v>17.198881353723436</v>
      </c>
      <c r="Z551" s="10">
        <v>18.481121169090216</v>
      </c>
      <c r="AA551" s="10">
        <v>15.862107815877266</v>
      </c>
      <c r="AB551" s="10">
        <v>-39.839403439436637</v>
      </c>
      <c r="AC551" s="10">
        <v>-70.037642889961944</v>
      </c>
      <c r="AD551" s="10">
        <v>-66.101115278340785</v>
      </c>
      <c r="AE551" s="10">
        <v>-60.724186232670718</v>
      </c>
      <c r="AF551" s="10">
        <v>-35.832977764313</v>
      </c>
      <c r="AG551" s="10">
        <v>-31.410894842300536</v>
      </c>
      <c r="AH551" s="10">
        <v>-36.739463814810961</v>
      </c>
      <c r="AI551" s="10">
        <v>-9.958314976049337</v>
      </c>
      <c r="AJ551" s="10">
        <v>-10.128766337532738</v>
      </c>
      <c r="AK551" s="10">
        <v>-6.9324632675169369</v>
      </c>
      <c r="AL551" s="10">
        <v>6.8204419795043805</v>
      </c>
    </row>
    <row r="552" spans="1:38" x14ac:dyDescent="0.25">
      <c r="A552" s="135"/>
      <c r="G552" s="12"/>
      <c r="H552" s="9" t="s">
        <v>17</v>
      </c>
      <c r="I552" s="10">
        <v>2.9453925678208179</v>
      </c>
      <c r="J552" s="10">
        <v>7.3976533805002873</v>
      </c>
      <c r="K552" s="10">
        <v>0.85446426740008974</v>
      </c>
      <c r="L552" s="10">
        <v>0.6055154322693852</v>
      </c>
      <c r="M552" s="10">
        <v>3.0970057897302468</v>
      </c>
      <c r="N552" s="10">
        <v>1.9028088367995224</v>
      </c>
      <c r="O552" s="10">
        <v>-3.4369653165103955</v>
      </c>
      <c r="P552" s="10">
        <v>0.76765654885002732</v>
      </c>
      <c r="Q552" s="10">
        <v>20.691515940439785</v>
      </c>
      <c r="R552" s="10">
        <v>39.597542434971047</v>
      </c>
      <c r="S552" s="10">
        <v>26.707466357869862</v>
      </c>
      <c r="T552" s="10">
        <v>43.490029193459577</v>
      </c>
      <c r="U552" s="10">
        <v>58.645597317169177</v>
      </c>
      <c r="V552" s="10">
        <v>59.630039654150551</v>
      </c>
      <c r="W552" s="10">
        <v>38.634466041509995</v>
      </c>
      <c r="X552" s="10">
        <v>145.59107993409953</v>
      </c>
      <c r="Y552" s="10">
        <v>141.27842753053937</v>
      </c>
      <c r="Z552" s="10">
        <v>151.05579787520014</v>
      </c>
      <c r="AA552" s="10">
        <v>134.80113661468999</v>
      </c>
      <c r="AB552" s="10">
        <v>315.80091577300982</v>
      </c>
      <c r="AC552" s="10">
        <v>472.3085913557104</v>
      </c>
      <c r="AD552" s="10">
        <v>437.4118891628757</v>
      </c>
      <c r="AE552" s="10">
        <v>374.88861254414974</v>
      </c>
      <c r="AF552" s="10">
        <v>313.5884178046299</v>
      </c>
      <c r="AG552" s="10">
        <v>293.70034156778024</v>
      </c>
      <c r="AH552" s="10">
        <v>282.55531050059017</v>
      </c>
      <c r="AI552" s="10">
        <v>156.56058102018028</v>
      </c>
      <c r="AJ552" s="10">
        <v>121.59316832411037</v>
      </c>
      <c r="AK552" s="10">
        <v>54.320951275429024</v>
      </c>
      <c r="AL552" s="10">
        <v>32.787108434086917</v>
      </c>
    </row>
    <row r="553" spans="1:38" x14ac:dyDescent="0.25">
      <c r="A553" s="135"/>
      <c r="G553" s="13"/>
      <c r="H553" s="9" t="s">
        <v>126</v>
      </c>
      <c r="I553" s="10">
        <v>0.49402534705552625</v>
      </c>
      <c r="J553" s="10">
        <v>1.1883728870814139</v>
      </c>
      <c r="K553" s="10">
        <v>-0.40105036684553852</v>
      </c>
      <c r="L553" s="10">
        <v>-0.37801212075589774</v>
      </c>
      <c r="M553" s="10">
        <v>-0.72777676652322043</v>
      </c>
      <c r="N553" s="10">
        <v>2.0416888669145692</v>
      </c>
      <c r="O553" s="10">
        <v>1.4038694185500162</v>
      </c>
      <c r="P553" s="10">
        <v>-0.1873090629383114</v>
      </c>
      <c r="Q553" s="10">
        <v>-2.5646289685587362</v>
      </c>
      <c r="R553" s="10">
        <v>3.5908618141943407</v>
      </c>
      <c r="S553" s="10">
        <v>1.5270331116057605</v>
      </c>
      <c r="T553" s="10">
        <v>4.9692311942344531</v>
      </c>
      <c r="U553" s="10">
        <v>8.3194417576467004</v>
      </c>
      <c r="V553" s="10">
        <v>6.4681159592688573</v>
      </c>
      <c r="W553" s="10">
        <v>5.4129610039571503</v>
      </c>
      <c r="X553" s="10">
        <v>2.420528713693102</v>
      </c>
      <c r="Y553" s="10">
        <v>5.4900691007401861</v>
      </c>
      <c r="Z553" s="10">
        <v>3.7670156723031596</v>
      </c>
      <c r="AA553" s="10">
        <v>-2.2232767114644503E-2</v>
      </c>
      <c r="AB553" s="10">
        <v>15.981209756883231</v>
      </c>
      <c r="AC553" s="10">
        <v>18.441500026070116</v>
      </c>
      <c r="AD553" s="10">
        <v>16.795596676721914</v>
      </c>
      <c r="AE553" s="10">
        <v>17.44475397217434</v>
      </c>
      <c r="AF553" s="10">
        <v>6.8755235497119429</v>
      </c>
      <c r="AG553" s="10">
        <v>8.7175569119814327</v>
      </c>
      <c r="AH553" s="10">
        <v>9.0854285173131188</v>
      </c>
      <c r="AI553" s="10">
        <v>0.56549192132700909</v>
      </c>
      <c r="AJ553" s="10">
        <v>0.285703922389132</v>
      </c>
      <c r="AK553" s="10">
        <v>-6.6144909285688698</v>
      </c>
      <c r="AL553" s="10">
        <v>-7.148835678740312</v>
      </c>
    </row>
    <row r="554" spans="1:38" x14ac:dyDescent="0.25">
      <c r="A554" s="135"/>
      <c r="G554" s="14"/>
      <c r="H554" s="9" t="s">
        <v>18</v>
      </c>
      <c r="I554" s="10">
        <v>1.9656164125229805E-4</v>
      </c>
      <c r="J554" s="10">
        <v>2.3322121266811319E-4</v>
      </c>
      <c r="K554" s="10">
        <v>2.8069482068368856</v>
      </c>
      <c r="L554" s="10">
        <v>2.7512092131824115</v>
      </c>
      <c r="M554" s="10">
        <v>2.5025873362705013</v>
      </c>
      <c r="N554" s="10">
        <v>1.6294564213835017</v>
      </c>
      <c r="O554" s="10">
        <v>2.3633104057499352</v>
      </c>
      <c r="P554" s="10">
        <v>0.45098126224306156</v>
      </c>
      <c r="Q554" s="10">
        <v>25.2196204028604</v>
      </c>
      <c r="R554" s="10">
        <v>22.277218124665978</v>
      </c>
      <c r="S554" s="10">
        <v>23.976851029413723</v>
      </c>
      <c r="T554" s="10">
        <v>23.596149004906096</v>
      </c>
      <c r="U554" s="10">
        <v>62.355826977173621</v>
      </c>
      <c r="V554" s="10">
        <v>43.329895595614431</v>
      </c>
      <c r="W554" s="10">
        <v>38.102402103362238</v>
      </c>
      <c r="X554" s="10">
        <v>55.041088049835366</v>
      </c>
      <c r="Y554" s="10">
        <v>58.489256371035196</v>
      </c>
      <c r="Z554" s="10">
        <v>53.930269845012106</v>
      </c>
      <c r="AA554" s="10">
        <v>50.505392204061536</v>
      </c>
      <c r="AB554" s="10">
        <v>31.437260389933272</v>
      </c>
      <c r="AC554" s="10">
        <v>13.357880369322743</v>
      </c>
      <c r="AD554" s="10">
        <v>12.613674385162881</v>
      </c>
      <c r="AE554" s="10">
        <v>11.910930662544331</v>
      </c>
      <c r="AF554" s="10">
        <v>32.407923999881632</v>
      </c>
      <c r="AG554" s="10">
        <v>31.79917032886118</v>
      </c>
      <c r="AH554" s="10">
        <v>18.951150712270362</v>
      </c>
      <c r="AI554" s="10">
        <v>29.072448182949358</v>
      </c>
      <c r="AJ554" s="10">
        <v>25.360003598114019</v>
      </c>
      <c r="AK554" s="10">
        <v>26.737594716872479</v>
      </c>
      <c r="AL554" s="10">
        <v>40.328028904790017</v>
      </c>
    </row>
    <row r="555" spans="1:38" x14ac:dyDescent="0.25">
      <c r="A555" s="135"/>
      <c r="G555" s="15"/>
      <c r="H555" s="9" t="s">
        <v>19</v>
      </c>
      <c r="I555" s="10">
        <v>3.7032870999999723E-4</v>
      </c>
      <c r="J555" s="10">
        <v>3.8105437999999981E-4</v>
      </c>
      <c r="K555" s="10">
        <v>-16.754575124280009</v>
      </c>
      <c r="L555" s="10">
        <v>-4.8950569100999957</v>
      </c>
      <c r="M555" s="10">
        <v>-0.60351018782000021</v>
      </c>
      <c r="N555" s="10">
        <v>5.0366358694499915</v>
      </c>
      <c r="O555" s="10">
        <v>-1.5835312252599998</v>
      </c>
      <c r="P555" s="10">
        <v>-1.0610824476900005</v>
      </c>
      <c r="Q555" s="10">
        <v>0.82763948331000015</v>
      </c>
      <c r="R555" s="10">
        <v>0.95448995459999986</v>
      </c>
      <c r="S555" s="10">
        <v>-6.7258552220000212E-2</v>
      </c>
      <c r="T555" s="10">
        <v>-13.83043064521001</v>
      </c>
      <c r="U555" s="10">
        <v>7.0202656100001037E-3</v>
      </c>
      <c r="V555" s="10">
        <v>1.2633700215000001</v>
      </c>
      <c r="W555" s="10">
        <v>2.9966358758399996</v>
      </c>
      <c r="X555" s="10">
        <v>9.7827810495999969</v>
      </c>
      <c r="Y555" s="10">
        <v>1.9962385674300003</v>
      </c>
      <c r="Z555" s="10">
        <v>-4.0342349431199995</v>
      </c>
      <c r="AA555" s="10">
        <v>-0.56033685972000313</v>
      </c>
      <c r="AB555" s="10">
        <v>-9.2641329989991306E-2</v>
      </c>
      <c r="AC555" s="10">
        <v>6.0858032319999644E-2</v>
      </c>
      <c r="AD555" s="10">
        <v>6.574574860280002</v>
      </c>
      <c r="AE555" s="10">
        <v>-0.7831794562699983</v>
      </c>
      <c r="AF555" s="10">
        <v>-2.9175966274299956</v>
      </c>
      <c r="AG555" s="10">
        <v>-6.357753508999997E-2</v>
      </c>
      <c r="AH555" s="10">
        <v>2.7655736892400009</v>
      </c>
      <c r="AI555" s="10">
        <v>10.651544263780002</v>
      </c>
      <c r="AJ555" s="10">
        <v>19.971632552630005</v>
      </c>
      <c r="AK555" s="10">
        <v>201.78998480858002</v>
      </c>
      <c r="AL555" s="10">
        <v>162.98764027292995</v>
      </c>
    </row>
    <row r="556" spans="1:38" x14ac:dyDescent="0.25">
      <c r="A556" s="135"/>
      <c r="G556" s="16"/>
      <c r="H556" s="9" t="s">
        <v>20</v>
      </c>
      <c r="I556" s="10">
        <v>1.6307426548525399</v>
      </c>
      <c r="J556" s="10">
        <v>3.3004217409599707E-6</v>
      </c>
      <c r="K556" s="10">
        <v>1.4485906925981871E-6</v>
      </c>
      <c r="L556" s="10">
        <v>-1.0589833048490718</v>
      </c>
      <c r="M556" s="10">
        <v>2.1932468244706165</v>
      </c>
      <c r="N556" s="10">
        <v>-1.0059658052775944E-6</v>
      </c>
      <c r="O556" s="10">
        <v>-7.1410423802376712</v>
      </c>
      <c r="P556" s="10">
        <v>-20.347745685456189</v>
      </c>
      <c r="Q556" s="10">
        <v>6.0700183479134857</v>
      </c>
      <c r="R556" s="10">
        <v>2.7417626162828133</v>
      </c>
      <c r="S556" s="10">
        <v>0.56884747620387088</v>
      </c>
      <c r="T556" s="10">
        <v>-0.19799034199964935</v>
      </c>
      <c r="U556" s="10">
        <v>0.36633406275033753</v>
      </c>
      <c r="V556" s="10">
        <v>-5.2165569731882652E-7</v>
      </c>
      <c r="W556" s="10">
        <v>-0.93922959494427394</v>
      </c>
      <c r="X556" s="10">
        <v>-1.6621950492294056E-7</v>
      </c>
      <c r="Y556" s="10">
        <v>-2.3896834683460423E-7</v>
      </c>
      <c r="Z556" s="10">
        <v>-2.7495990108297088E-7</v>
      </c>
      <c r="AA556" s="10">
        <v>3.4774134391921499E-7</v>
      </c>
      <c r="AB556" s="10">
        <v>15.126564013960001</v>
      </c>
      <c r="AC556" s="10">
        <v>2.5926541052933487</v>
      </c>
      <c r="AD556" s="10">
        <v>-0.26151823967675902</v>
      </c>
      <c r="AE556" s="10">
        <v>-1.5012544370397601E-7</v>
      </c>
      <c r="AF556" s="10">
        <v>-3.059003919594538</v>
      </c>
      <c r="AG556" s="10">
        <v>-1.1414122955254684</v>
      </c>
      <c r="AH556" s="10">
        <v>0.70875759625880441</v>
      </c>
      <c r="AI556" s="10">
        <v>2.906747098464185</v>
      </c>
      <c r="AJ556" s="10">
        <v>6.6162290955987793</v>
      </c>
      <c r="AK556" s="10">
        <v>-7.8712046670471727</v>
      </c>
      <c r="AL556" s="10">
        <v>-0.55635959696543846</v>
      </c>
    </row>
    <row r="557" spans="1:38" x14ac:dyDescent="0.25">
      <c r="A557" s="135"/>
      <c r="G557" s="17"/>
      <c r="H557" s="9" t="s">
        <v>21</v>
      </c>
      <c r="I557" s="10">
        <v>-5.4076384181999892E-2</v>
      </c>
      <c r="J557" s="10">
        <v>-3.1326918390999992E-2</v>
      </c>
      <c r="K557" s="10">
        <v>1.7285507627999963E-2</v>
      </c>
      <c r="L557" s="10">
        <v>3.8508133570000047E-2</v>
      </c>
      <c r="M557" s="10">
        <v>2.5958221060000064E-2</v>
      </c>
      <c r="N557" s="10">
        <v>-3.0430340609999995E-2</v>
      </c>
      <c r="O557" s="10">
        <v>-0.10956381445999985</v>
      </c>
      <c r="P557" s="10">
        <v>-6.5019064000000015E-2</v>
      </c>
      <c r="Q557" s="10">
        <v>-0.59282602600000001</v>
      </c>
      <c r="R557" s="10">
        <v>-0.56601113399999992</v>
      </c>
      <c r="S557" s="10">
        <v>-0.40320223999999993</v>
      </c>
      <c r="T557" s="10">
        <v>-0.55778481099999988</v>
      </c>
      <c r="U557" s="10">
        <v>-0.43405044599999992</v>
      </c>
      <c r="V557" s="10">
        <v>-0.31321350549999988</v>
      </c>
      <c r="W557" s="10">
        <v>-0.473296516</v>
      </c>
      <c r="X557" s="10">
        <v>-0.28324477099999995</v>
      </c>
      <c r="Y557" s="10">
        <v>-0.24011036699999994</v>
      </c>
      <c r="Z557" s="10">
        <v>-5.8796377999999927E-2</v>
      </c>
      <c r="AA557" s="10">
        <v>2.0973330999999928E-2</v>
      </c>
      <c r="AB557" s="10">
        <v>-0.265267105</v>
      </c>
      <c r="AC557" s="10">
        <v>-0.26310527199999989</v>
      </c>
      <c r="AD557" s="10">
        <v>3.1220535100000057E-2</v>
      </c>
      <c r="AE557" s="10">
        <v>-6.1482047999999956E-2</v>
      </c>
      <c r="AF557" s="10">
        <v>-0.13252451949999999</v>
      </c>
      <c r="AG557" s="10">
        <v>-0.15979690099999999</v>
      </c>
      <c r="AH557" s="10">
        <v>-5.4294696699999978E-2</v>
      </c>
      <c r="AI557" s="10">
        <v>-3.2050371999999272E-3</v>
      </c>
      <c r="AJ557" s="10">
        <v>-7.1083058100000013E-2</v>
      </c>
      <c r="AK557" s="10">
        <v>-0.10468102450000014</v>
      </c>
      <c r="AL557" s="10">
        <v>5.599392548599999E-2</v>
      </c>
    </row>
    <row r="558" spans="1:38" x14ac:dyDescent="0.25">
      <c r="A558" s="135"/>
      <c r="G558" s="135"/>
      <c r="H558" s="135" t="s">
        <v>22</v>
      </c>
      <c r="I558" s="18">
        <f t="shared" ref="I558:AL558" si="284">+SUM(I550:I557)</f>
        <v>1.5746386117001072</v>
      </c>
      <c r="J558" s="18">
        <f t="shared" si="284"/>
        <v>-1.7267057787675153</v>
      </c>
      <c r="K558" s="18">
        <f t="shared" si="284"/>
        <v>-9.4831987385880741</v>
      </c>
      <c r="L558" s="18">
        <f t="shared" si="284"/>
        <v>5.8326428066114744</v>
      </c>
      <c r="M558" s="18">
        <f t="shared" si="284"/>
        <v>15.781311973073814</v>
      </c>
      <c r="N558" s="18">
        <f t="shared" si="284"/>
        <v>-3.7359427971774499</v>
      </c>
      <c r="O558" s="18">
        <f t="shared" si="284"/>
        <v>-33.597144860335476</v>
      </c>
      <c r="P558" s="18">
        <f t="shared" si="284"/>
        <v>-15.606907096881192</v>
      </c>
      <c r="Q558" s="18">
        <f t="shared" si="284"/>
        <v>198.9669600043832</v>
      </c>
      <c r="R558" s="18">
        <f t="shared" si="284"/>
        <v>150.05404485695314</v>
      </c>
      <c r="S558" s="18">
        <f t="shared" si="284"/>
        <v>133.58675545492341</v>
      </c>
      <c r="T558" s="18">
        <f t="shared" si="284"/>
        <v>118.0588945585358</v>
      </c>
      <c r="U558" s="18">
        <f t="shared" si="284"/>
        <v>214.32349951886204</v>
      </c>
      <c r="V558" s="18">
        <f t="shared" si="284"/>
        <v>226.70942930952305</v>
      </c>
      <c r="W558" s="18">
        <f t="shared" si="284"/>
        <v>150.00555797621433</v>
      </c>
      <c r="X558" s="18">
        <f t="shared" si="284"/>
        <v>309.6420099266245</v>
      </c>
      <c r="Y558" s="18">
        <f t="shared" si="284"/>
        <v>247.71559373006463</v>
      </c>
      <c r="Z558" s="18">
        <f t="shared" si="284"/>
        <v>273.89613293368541</v>
      </c>
      <c r="AA558" s="18">
        <f t="shared" si="284"/>
        <v>245.87257801640354</v>
      </c>
      <c r="AB558" s="18">
        <f t="shared" si="284"/>
        <v>347.68134007546678</v>
      </c>
      <c r="AC558" s="18">
        <f t="shared" si="284"/>
        <v>420.16793931036642</v>
      </c>
      <c r="AD558" s="18">
        <f t="shared" si="284"/>
        <v>384.12554050309348</v>
      </c>
      <c r="AE558" s="18">
        <f t="shared" si="284"/>
        <v>324.61218154341088</v>
      </c>
      <c r="AF558" s="18">
        <f t="shared" si="284"/>
        <v>365.49487817271182</v>
      </c>
      <c r="AG558" s="18">
        <f t="shared" si="284"/>
        <v>350.79486820306789</v>
      </c>
      <c r="AH558" s="18">
        <f t="shared" si="284"/>
        <v>315.74035629993978</v>
      </c>
      <c r="AI558" s="18">
        <f t="shared" si="284"/>
        <v>318.30220562796387</v>
      </c>
      <c r="AJ558" s="18">
        <f t="shared" si="284"/>
        <v>307.05268205698559</v>
      </c>
      <c r="AK558" s="18">
        <f t="shared" si="284"/>
        <v>391.8334275766004</v>
      </c>
      <c r="AL558" s="18">
        <f t="shared" si="284"/>
        <v>440.16355109679665</v>
      </c>
    </row>
    <row r="559" spans="1:38" x14ac:dyDescent="0.25">
      <c r="A559" s="135"/>
      <c r="G559" s="135"/>
      <c r="H559" s="135"/>
      <c r="I559" s="135"/>
      <c r="J559" s="135"/>
      <c r="K559" s="135"/>
      <c r="L559" s="135"/>
      <c r="M559" s="135"/>
      <c r="N559" s="135"/>
      <c r="O559" s="135"/>
      <c r="P559" s="135"/>
      <c r="Q559" s="135"/>
      <c r="R559" s="135"/>
      <c r="S559" s="135"/>
      <c r="T559" s="135"/>
      <c r="U559" s="135"/>
      <c r="V559" s="135"/>
      <c r="W559" s="135"/>
      <c r="X559" s="135"/>
      <c r="Y559" s="135"/>
      <c r="Z559" s="135"/>
      <c r="AA559" s="135"/>
      <c r="AB559" s="135"/>
      <c r="AC559" s="135"/>
      <c r="AD559" s="135"/>
      <c r="AE559" s="135"/>
      <c r="AF559" s="135"/>
      <c r="AG559" s="135"/>
      <c r="AH559" s="135"/>
      <c r="AI559" s="135"/>
      <c r="AJ559" s="135"/>
      <c r="AK559" s="135"/>
      <c r="AL559" s="135"/>
    </row>
    <row r="560" spans="1:38" x14ac:dyDescent="0.25">
      <c r="A560" s="135"/>
      <c r="G560" s="135"/>
      <c r="H560" s="135"/>
      <c r="I560" s="135"/>
      <c r="J560" s="135"/>
      <c r="K560" s="135"/>
      <c r="L560" s="135"/>
      <c r="M560" s="135"/>
      <c r="N560" s="135"/>
      <c r="O560" s="135"/>
      <c r="P560" s="135"/>
      <c r="Q560" s="135"/>
      <c r="R560" s="135"/>
      <c r="S560" s="135"/>
      <c r="T560" s="135"/>
      <c r="U560" s="135"/>
      <c r="V560" s="135"/>
      <c r="W560" s="135"/>
      <c r="X560" s="135"/>
      <c r="Y560" s="135"/>
      <c r="Z560" s="135"/>
      <c r="AA560" s="135"/>
      <c r="AB560" s="135"/>
      <c r="AC560" s="135"/>
      <c r="AD560" s="135"/>
      <c r="AE560" s="135"/>
      <c r="AF560" s="135"/>
      <c r="AG560" s="135"/>
      <c r="AH560" s="135"/>
      <c r="AI560" s="135"/>
      <c r="AJ560" s="135"/>
      <c r="AK560" s="135"/>
      <c r="AL560" s="135"/>
    </row>
    <row r="561" spans="1:38" x14ac:dyDescent="0.25">
      <c r="A561" s="135"/>
      <c r="G561" s="135"/>
      <c r="H561" s="135"/>
      <c r="I561" s="135"/>
      <c r="J561" s="135"/>
      <c r="K561" s="135"/>
      <c r="L561" s="135"/>
      <c r="M561" s="135"/>
      <c r="N561" s="135"/>
      <c r="O561" s="135"/>
      <c r="P561" s="135"/>
      <c r="Q561" s="135"/>
      <c r="R561" s="135"/>
      <c r="S561" s="135"/>
      <c r="T561" s="135"/>
      <c r="U561" s="135"/>
      <c r="V561" s="135"/>
      <c r="W561" s="135"/>
      <c r="X561" s="135"/>
      <c r="Y561" s="135"/>
      <c r="Z561" s="135"/>
      <c r="AA561" s="135"/>
      <c r="AB561" s="135"/>
      <c r="AC561" s="135"/>
      <c r="AD561" s="135"/>
      <c r="AE561" s="135"/>
      <c r="AF561" s="135"/>
      <c r="AG561" s="135"/>
      <c r="AH561" s="135"/>
      <c r="AI561" s="135"/>
      <c r="AJ561" s="135"/>
      <c r="AK561" s="135"/>
      <c r="AL561" s="135"/>
    </row>
    <row r="562" spans="1:38" x14ac:dyDescent="0.25">
      <c r="A562" s="135"/>
      <c r="G562" s="135"/>
      <c r="H562" s="135"/>
      <c r="I562" s="135"/>
      <c r="J562" s="135"/>
      <c r="K562" s="135"/>
      <c r="L562" s="135"/>
      <c r="M562" s="135"/>
      <c r="N562" s="135"/>
      <c r="O562" s="135"/>
      <c r="P562" s="135"/>
      <c r="Q562" s="135"/>
      <c r="R562" s="135"/>
      <c r="S562" s="135"/>
      <c r="T562" s="135"/>
      <c r="U562" s="135"/>
      <c r="V562" s="135"/>
      <c r="W562" s="135"/>
      <c r="X562" s="135"/>
      <c r="Y562" s="135"/>
      <c r="Z562" s="135"/>
      <c r="AA562" s="135"/>
      <c r="AB562" s="135"/>
      <c r="AC562" s="135"/>
      <c r="AD562" s="135"/>
      <c r="AE562" s="135"/>
      <c r="AF562" s="135"/>
      <c r="AG562" s="135"/>
      <c r="AH562" s="135"/>
      <c r="AI562" s="135"/>
      <c r="AJ562" s="135"/>
      <c r="AK562" s="135"/>
      <c r="AL562" s="135"/>
    </row>
    <row r="563" spans="1:38" x14ac:dyDescent="0.25">
      <c r="A563" s="135"/>
      <c r="G563" s="135"/>
      <c r="H563" s="135"/>
      <c r="I563" s="135"/>
      <c r="J563" s="135"/>
      <c r="K563" s="135"/>
      <c r="L563" s="135"/>
      <c r="M563" s="135"/>
      <c r="N563" s="135"/>
      <c r="O563" s="135"/>
      <c r="P563" s="135"/>
      <c r="Q563" s="135"/>
      <c r="R563" s="135"/>
      <c r="S563" s="135"/>
      <c r="T563" s="135"/>
      <c r="U563" s="135"/>
      <c r="V563" s="135"/>
      <c r="W563" s="135"/>
      <c r="X563" s="135"/>
      <c r="Y563" s="135"/>
      <c r="Z563" s="135"/>
      <c r="AA563" s="135"/>
      <c r="AB563" s="135"/>
      <c r="AC563" s="135"/>
      <c r="AD563" s="135"/>
      <c r="AE563" s="135"/>
      <c r="AF563" s="135"/>
      <c r="AG563" s="135"/>
      <c r="AH563" s="135"/>
      <c r="AI563" s="135"/>
      <c r="AJ563" s="135"/>
      <c r="AK563" s="135"/>
      <c r="AL563" s="135"/>
    </row>
    <row r="564" spans="1:38" x14ac:dyDescent="0.25">
      <c r="A564" s="135"/>
      <c r="G564" s="135"/>
      <c r="H564" s="135"/>
      <c r="I564" s="135"/>
      <c r="J564" s="135"/>
      <c r="K564" s="135"/>
      <c r="L564" s="135"/>
      <c r="M564" s="135"/>
      <c r="N564" s="135"/>
      <c r="O564" s="135"/>
      <c r="P564" s="135"/>
      <c r="Q564" s="135"/>
      <c r="R564" s="135"/>
      <c r="S564" s="135"/>
      <c r="T564" s="135"/>
      <c r="U564" s="135"/>
      <c r="V564" s="135"/>
      <c r="W564" s="135"/>
      <c r="X564" s="135"/>
      <c r="Y564" s="135"/>
      <c r="Z564" s="135"/>
      <c r="AA564" s="135"/>
      <c r="AB564" s="135"/>
      <c r="AC564" s="135"/>
      <c r="AD564" s="135"/>
      <c r="AE564" s="135"/>
      <c r="AF564" s="135"/>
      <c r="AG564" s="135"/>
      <c r="AH564" s="135"/>
      <c r="AI564" s="135"/>
      <c r="AJ564" s="135"/>
      <c r="AK564" s="135"/>
      <c r="AL564" s="135"/>
    </row>
    <row r="565" spans="1:38" ht="15.75" thickBot="1" x14ac:dyDescent="0.3">
      <c r="A565" s="135"/>
      <c r="G565" s="135"/>
      <c r="H565" s="135"/>
      <c r="I565" s="135"/>
      <c r="J565" s="135"/>
      <c r="K565" s="135"/>
      <c r="L565" s="135"/>
      <c r="M565" s="135"/>
      <c r="N565" s="135"/>
      <c r="O565" s="135"/>
      <c r="P565" s="135"/>
      <c r="Q565" s="135"/>
      <c r="R565" s="135"/>
      <c r="S565" s="135"/>
      <c r="T565" s="135"/>
      <c r="U565" s="135"/>
      <c r="V565" s="135"/>
      <c r="W565" s="135"/>
      <c r="X565" s="135"/>
      <c r="Y565" s="135"/>
      <c r="Z565" s="135"/>
      <c r="AA565" s="135"/>
      <c r="AB565" s="135"/>
      <c r="AC565" s="135"/>
      <c r="AD565" s="135"/>
      <c r="AE565" s="135"/>
      <c r="AF565" s="135"/>
      <c r="AG565" s="135"/>
      <c r="AH565" s="135"/>
      <c r="AI565" s="135"/>
      <c r="AJ565" s="135"/>
      <c r="AK565" s="135"/>
      <c r="AL565" s="135"/>
    </row>
    <row r="566" spans="1:38" ht="21.75" thickTop="1" x14ac:dyDescent="0.35">
      <c r="A566" s="121" t="s">
        <v>11</v>
      </c>
      <c r="B566" s="115"/>
      <c r="C566" s="115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/>
      <c r="Z566" s="115"/>
      <c r="AA566" s="115"/>
      <c r="AB566" s="115"/>
      <c r="AC566" s="115"/>
      <c r="AD566" s="115"/>
      <c r="AE566" s="115"/>
      <c r="AF566" s="115"/>
      <c r="AG566" s="115"/>
      <c r="AH566" s="115"/>
      <c r="AI566" s="115"/>
      <c r="AJ566" s="115"/>
      <c r="AK566" s="115"/>
      <c r="AL566" s="115"/>
    </row>
    <row r="567" spans="1:38" x14ac:dyDescent="0.25">
      <c r="A567" s="134" t="str">
        <f>+A566</f>
        <v>Option 8: 750 MW in 2030 and 750 MW in 2032</v>
      </c>
      <c r="G567" s="135"/>
      <c r="H567" s="135"/>
      <c r="I567" s="135"/>
      <c r="J567" s="135"/>
      <c r="K567" s="135"/>
      <c r="L567" s="135"/>
      <c r="M567" s="135"/>
      <c r="N567" s="135"/>
      <c r="O567" s="135"/>
      <c r="P567" s="135"/>
      <c r="Q567" s="135"/>
      <c r="R567" s="135"/>
      <c r="S567" s="135"/>
      <c r="T567" s="135"/>
      <c r="U567" s="135"/>
      <c r="V567" s="135"/>
      <c r="W567" s="135"/>
      <c r="X567" s="135"/>
      <c r="Y567" s="135"/>
      <c r="Z567" s="135"/>
      <c r="AA567" s="135"/>
      <c r="AB567" s="135"/>
      <c r="AC567" s="135"/>
      <c r="AD567" s="135"/>
      <c r="AE567" s="135"/>
      <c r="AF567" s="135"/>
      <c r="AG567" s="135"/>
      <c r="AH567" s="135"/>
      <c r="AI567" s="135"/>
      <c r="AJ567" s="135"/>
      <c r="AK567" s="135"/>
      <c r="AL567" s="135"/>
    </row>
    <row r="568" spans="1:38" x14ac:dyDescent="0.25">
      <c r="A568" s="134" t="s">
        <v>15</v>
      </c>
      <c r="B568" s="134" t="str">
        <f>+Overview!D7</f>
        <v>1. Global slowdown</v>
      </c>
      <c r="G568" s="135"/>
      <c r="H568" s="135"/>
      <c r="I568" s="135"/>
      <c r="J568" s="135"/>
      <c r="K568" s="135"/>
      <c r="L568" s="135"/>
      <c r="M568" s="135"/>
      <c r="N568" s="135"/>
      <c r="O568" s="135"/>
      <c r="P568" s="135"/>
      <c r="Q568" s="135"/>
      <c r="R568" s="135"/>
      <c r="S568" s="135"/>
      <c r="T568" s="135"/>
      <c r="U568" s="135"/>
      <c r="V568" s="135"/>
      <c r="W568" s="135"/>
      <c r="X568" s="135"/>
      <c r="Y568" s="135"/>
      <c r="Z568" s="135"/>
      <c r="AA568" s="135"/>
      <c r="AB568" s="135"/>
      <c r="AC568" s="135"/>
      <c r="AD568" s="135"/>
      <c r="AE568" s="135"/>
      <c r="AF568" s="135"/>
      <c r="AG568" s="135"/>
      <c r="AH568" s="135"/>
      <c r="AI568" s="135"/>
      <c r="AJ568" s="135"/>
      <c r="AK568" s="135"/>
      <c r="AL568" s="135"/>
    </row>
    <row r="569" spans="1:38" x14ac:dyDescent="0.25">
      <c r="A569" s="136" t="s">
        <v>145</v>
      </c>
      <c r="B569" s="137" t="s">
        <v>165</v>
      </c>
      <c r="C569" s="137" t="s">
        <v>142</v>
      </c>
      <c r="D569" s="138" t="s">
        <v>143</v>
      </c>
      <c r="G569" s="135"/>
      <c r="H569" s="135"/>
      <c r="I569" s="135"/>
      <c r="J569" s="135"/>
      <c r="K569" s="135"/>
      <c r="L569" s="135"/>
      <c r="M569" s="135"/>
      <c r="N569" s="135"/>
      <c r="O569" s="135"/>
      <c r="P569" s="135"/>
      <c r="Q569" s="135"/>
      <c r="R569" s="135"/>
      <c r="S569" s="135"/>
      <c r="T569" s="135"/>
      <c r="U569" s="135"/>
      <c r="V569" s="135"/>
      <c r="W569" s="135"/>
      <c r="X569" s="135"/>
      <c r="Y569" s="135"/>
      <c r="Z569" s="135"/>
      <c r="AA569" s="135"/>
      <c r="AB569" s="135"/>
      <c r="AC569" s="135"/>
      <c r="AD569" s="135"/>
      <c r="AE569" s="135"/>
      <c r="AF569" s="135"/>
      <c r="AG569" s="135"/>
      <c r="AH569" s="135"/>
      <c r="AI569" s="135"/>
      <c r="AJ569" s="135"/>
      <c r="AK569" s="135"/>
      <c r="AL569" s="135"/>
    </row>
    <row r="570" spans="1:38" x14ac:dyDescent="0.25">
      <c r="A570" s="135"/>
      <c r="G570" s="135"/>
      <c r="H570" s="135"/>
      <c r="I570" s="135"/>
      <c r="J570" s="135"/>
      <c r="K570" s="135"/>
      <c r="L570" s="135"/>
      <c r="M570" s="135"/>
      <c r="N570" s="135"/>
      <c r="O570" s="135"/>
      <c r="P570" s="135"/>
      <c r="Q570" s="135"/>
      <c r="R570" s="135"/>
      <c r="S570" s="135"/>
      <c r="T570" s="135"/>
      <c r="U570" s="135"/>
      <c r="V570" s="135"/>
      <c r="W570" s="135"/>
      <c r="X570" s="135"/>
      <c r="Y570" s="135"/>
      <c r="Z570" s="135"/>
      <c r="AA570" s="135"/>
      <c r="AB570" s="135"/>
      <c r="AC570" s="135"/>
      <c r="AD570" s="135"/>
      <c r="AE570" s="135"/>
      <c r="AF570" s="135"/>
      <c r="AG570" s="135"/>
      <c r="AH570" s="135"/>
      <c r="AI570" s="135"/>
      <c r="AJ570" s="135"/>
      <c r="AK570" s="135"/>
      <c r="AL570" s="135"/>
    </row>
    <row r="571" spans="1:38" x14ac:dyDescent="0.25">
      <c r="A571" s="135"/>
      <c r="G571" s="135" t="s">
        <v>128</v>
      </c>
      <c r="H571" s="135"/>
      <c r="I571" s="145" t="s">
        <v>23</v>
      </c>
      <c r="J571" s="145" t="s">
        <v>24</v>
      </c>
      <c r="K571" s="145" t="s">
        <v>25</v>
      </c>
      <c r="L571" s="145" t="s">
        <v>26</v>
      </c>
      <c r="M571" s="145" t="s">
        <v>27</v>
      </c>
      <c r="N571" s="145" t="s">
        <v>28</v>
      </c>
      <c r="O571" s="145" t="s">
        <v>29</v>
      </c>
      <c r="P571" s="145" t="s">
        <v>30</v>
      </c>
      <c r="Q571" s="145" t="s">
        <v>31</v>
      </c>
      <c r="R571" s="145" t="s">
        <v>32</v>
      </c>
      <c r="S571" s="145" t="s">
        <v>33</v>
      </c>
      <c r="T571" s="145" t="s">
        <v>34</v>
      </c>
      <c r="U571" s="145" t="s">
        <v>35</v>
      </c>
      <c r="V571" s="145" t="s">
        <v>36</v>
      </c>
      <c r="W571" s="145" t="s">
        <v>37</v>
      </c>
      <c r="X571" s="145" t="s">
        <v>38</v>
      </c>
      <c r="Y571" s="145" t="s">
        <v>39</v>
      </c>
      <c r="Z571" s="145" t="s">
        <v>40</v>
      </c>
      <c r="AA571" s="145" t="s">
        <v>41</v>
      </c>
      <c r="AB571" s="145" t="s">
        <v>42</v>
      </c>
      <c r="AC571" s="145" t="s">
        <v>43</v>
      </c>
      <c r="AD571" s="145" t="s">
        <v>44</v>
      </c>
      <c r="AE571" s="145" t="s">
        <v>45</v>
      </c>
      <c r="AF571" s="145" t="s">
        <v>46</v>
      </c>
      <c r="AG571" s="145" t="s">
        <v>47</v>
      </c>
      <c r="AH571" s="145" t="s">
        <v>48</v>
      </c>
      <c r="AI571" s="145" t="s">
        <v>49</v>
      </c>
      <c r="AJ571" s="145" t="s">
        <v>50</v>
      </c>
      <c r="AK571" s="145" t="s">
        <v>51</v>
      </c>
      <c r="AL571" s="145" t="s">
        <v>52</v>
      </c>
    </row>
    <row r="572" spans="1:38" x14ac:dyDescent="0.25">
      <c r="A572" s="135"/>
      <c r="G572" s="8"/>
      <c r="H572" s="9" t="s">
        <v>16</v>
      </c>
      <c r="I572" s="141">
        <v>-2.6772291830153873E-3</v>
      </c>
      <c r="J572" s="141">
        <v>-2.3639814622892115E-3</v>
      </c>
      <c r="K572" s="141">
        <v>-6.4989412406714422</v>
      </c>
      <c r="L572" s="141">
        <v>-6.1532830006010641</v>
      </c>
      <c r="M572" s="141">
        <v>-6.4836034642830214</v>
      </c>
      <c r="N572" s="141">
        <v>-17.882067409057242</v>
      </c>
      <c r="O572" s="141">
        <v>-14.231395959658244</v>
      </c>
      <c r="P572" s="141">
        <v>-8.328822702093845</v>
      </c>
      <c r="Q572" s="141">
        <v>-7.8442275906011503</v>
      </c>
      <c r="R572" s="141">
        <v>-4.1253746418001924</v>
      </c>
      <c r="S572" s="141">
        <v>35.493062615943586</v>
      </c>
      <c r="T572" s="141">
        <v>42.62133676573842</v>
      </c>
      <c r="U572" s="141">
        <v>5.8552601555268211</v>
      </c>
      <c r="V572" s="141">
        <v>61.343628274810044</v>
      </c>
      <c r="W572" s="141">
        <v>84.477859700094882</v>
      </c>
      <c r="X572" s="141">
        <v>103.48012036627915</v>
      </c>
      <c r="Y572" s="141">
        <v>61.654565508252745</v>
      </c>
      <c r="Z572" s="141">
        <v>52.224847722264713</v>
      </c>
      <c r="AA572" s="141">
        <v>45.83983499895362</v>
      </c>
      <c r="AB572" s="141">
        <v>28.162237691218479</v>
      </c>
      <c r="AC572" s="141">
        <v>29.607906416304786</v>
      </c>
      <c r="AD572" s="141">
        <v>30.464754477387714</v>
      </c>
      <c r="AE572" s="141">
        <v>21.228638377575408</v>
      </c>
      <c r="AF572" s="141">
        <v>-39.043254008440272</v>
      </c>
      <c r="AG572" s="141">
        <v>-43.696566834209307</v>
      </c>
      <c r="AH572" s="141">
        <v>-42.562837285662454</v>
      </c>
      <c r="AI572" s="141">
        <v>-36.764825157062205</v>
      </c>
      <c r="AJ572" s="141">
        <v>-40.893638553601932</v>
      </c>
      <c r="AK572" s="141">
        <v>-39.709677429033036</v>
      </c>
      <c r="AL572" s="141">
        <v>-34.09229882718023</v>
      </c>
    </row>
    <row r="573" spans="1:38" x14ac:dyDescent="0.25">
      <c r="A573" s="135"/>
      <c r="G573" s="11"/>
      <c r="H573" s="9" t="s">
        <v>125</v>
      </c>
      <c r="I573" s="10">
        <v>3.210066003184977</v>
      </c>
      <c r="J573" s="10">
        <v>3.0312584307949777</v>
      </c>
      <c r="K573" s="10">
        <v>1.3596948143418928</v>
      </c>
      <c r="L573" s="10">
        <v>0.88535970150180532</v>
      </c>
      <c r="M573" s="10">
        <v>0.64244143206637361</v>
      </c>
      <c r="N573" s="10">
        <v>-5.2487593970692146</v>
      </c>
      <c r="O573" s="10">
        <v>-4.0673361246427788</v>
      </c>
      <c r="P573" s="10">
        <v>-2.410520651940729</v>
      </c>
      <c r="Q573" s="10">
        <v>-6.9834266827312632</v>
      </c>
      <c r="R573" s="10">
        <v>-0.7957136134709657</v>
      </c>
      <c r="S573" s="10">
        <v>7.7169557986003312</v>
      </c>
      <c r="T573" s="10">
        <v>9.3445398536506232</v>
      </c>
      <c r="U573" s="10">
        <v>-1.3023889050385122</v>
      </c>
      <c r="V573" s="10">
        <v>13.362781747672855</v>
      </c>
      <c r="W573" s="10">
        <v>15.743275095346313</v>
      </c>
      <c r="X573" s="10">
        <v>17.66249296522227</v>
      </c>
      <c r="Y573" s="10">
        <v>6.9185205267873187</v>
      </c>
      <c r="Z573" s="10">
        <v>5.0918716542908555</v>
      </c>
      <c r="AA573" s="10">
        <v>4.1081911957706438</v>
      </c>
      <c r="AB573" s="10">
        <v>-4.5619965463674816</v>
      </c>
      <c r="AC573" s="10">
        <v>-3.2372953089854377</v>
      </c>
      <c r="AD573" s="10">
        <v>-2.0261168445006206</v>
      </c>
      <c r="AE573" s="10">
        <v>-4.347427325429237</v>
      </c>
      <c r="AF573" s="10">
        <v>-21.720440317126702</v>
      </c>
      <c r="AG573" s="10">
        <v>-22.502763864382757</v>
      </c>
      <c r="AH573" s="10">
        <v>-21.296063379699547</v>
      </c>
      <c r="AI573" s="10">
        <v>-19.776994079929352</v>
      </c>
      <c r="AJ573" s="10">
        <v>-19.755409416213013</v>
      </c>
      <c r="AK573" s="10">
        <v>-18.920169513285202</v>
      </c>
      <c r="AL573" s="10">
        <v>-17.26173542340689</v>
      </c>
    </row>
    <row r="574" spans="1:38" x14ac:dyDescent="0.25">
      <c r="A574" s="135"/>
      <c r="G574" s="12"/>
      <c r="H574" s="9" t="s">
        <v>17</v>
      </c>
      <c r="I574" s="10">
        <v>10.35651178057924</v>
      </c>
      <c r="J574" s="10">
        <v>-1.843747711128799</v>
      </c>
      <c r="K574" s="10">
        <v>6.4192900194602771</v>
      </c>
      <c r="L574" s="10">
        <v>7.0341955549788509</v>
      </c>
      <c r="M574" s="10">
        <v>6.940282862839922</v>
      </c>
      <c r="N574" s="10">
        <v>-2.2736742872912146</v>
      </c>
      <c r="O574" s="10">
        <v>-17.057161619899944</v>
      </c>
      <c r="P574" s="10">
        <v>-4.0125629007397947</v>
      </c>
      <c r="Q574" s="10">
        <v>-17.739326908719704</v>
      </c>
      <c r="R574" s="10">
        <v>-0.15113553697437965</v>
      </c>
      <c r="S574" s="10">
        <v>11.527310792090248</v>
      </c>
      <c r="T574" s="10">
        <v>47.674197184979903</v>
      </c>
      <c r="U574" s="10">
        <v>72.596081777184281</v>
      </c>
      <c r="V574" s="10">
        <v>63.673534658009885</v>
      </c>
      <c r="W574" s="10">
        <v>26.246478503359299</v>
      </c>
      <c r="X574" s="10">
        <v>101.08268825775031</v>
      </c>
      <c r="Y574" s="10">
        <v>136.90157398383701</v>
      </c>
      <c r="Z574" s="10">
        <v>84.96609873989587</v>
      </c>
      <c r="AA574" s="10">
        <v>91.235889303610065</v>
      </c>
      <c r="AB574" s="10">
        <v>96.233486616020286</v>
      </c>
      <c r="AC574" s="10">
        <v>104.87392510291988</v>
      </c>
      <c r="AD574" s="10">
        <v>139.43714362142998</v>
      </c>
      <c r="AE574" s="10">
        <v>111.67664460015015</v>
      </c>
      <c r="AF574" s="10">
        <v>214.55545146284999</v>
      </c>
      <c r="AG574" s="10">
        <v>195.36094654981991</v>
      </c>
      <c r="AH574" s="10">
        <v>172.41936980828507</v>
      </c>
      <c r="AI574" s="10">
        <v>187.99712191273994</v>
      </c>
      <c r="AJ574" s="10">
        <v>132.8096152040099</v>
      </c>
      <c r="AK574" s="10">
        <v>152.69314023930997</v>
      </c>
      <c r="AL574" s="10">
        <v>171.49665930660001</v>
      </c>
    </row>
    <row r="575" spans="1:38" x14ac:dyDescent="0.25">
      <c r="A575" s="135"/>
      <c r="G575" s="13"/>
      <c r="H575" s="9" t="s">
        <v>126</v>
      </c>
      <c r="I575" s="10">
        <v>-0.73866631159057761</v>
      </c>
      <c r="J575" s="10">
        <v>0.3794258247403377</v>
      </c>
      <c r="K575" s="10">
        <v>0.38069407124953614</v>
      </c>
      <c r="L575" s="10">
        <v>0.28007338300415086</v>
      </c>
      <c r="M575" s="10">
        <v>0.32421733835565192</v>
      </c>
      <c r="N575" s="10">
        <v>5.200840788893629</v>
      </c>
      <c r="O575" s="10">
        <v>7.4327864133308594</v>
      </c>
      <c r="P575" s="10">
        <v>3.2770354609358492</v>
      </c>
      <c r="Q575" s="10">
        <v>6.439469975029283</v>
      </c>
      <c r="R575" s="10">
        <v>2.0482251786414736</v>
      </c>
      <c r="S575" s="10">
        <v>4.1187214900243134</v>
      </c>
      <c r="T575" s="10">
        <v>8.7775064925801871</v>
      </c>
      <c r="U575" s="10">
        <v>12.499892309940606</v>
      </c>
      <c r="V575" s="10">
        <v>8.4948656129304254</v>
      </c>
      <c r="W575" s="10">
        <v>6.6456844239419866</v>
      </c>
      <c r="X575" s="10">
        <v>-1.2039894911230249</v>
      </c>
      <c r="Y575" s="10">
        <v>1.6403078041581693</v>
      </c>
      <c r="Z575" s="10">
        <v>4.9850399129164202</v>
      </c>
      <c r="AA575" s="10">
        <v>3.4313468967209815</v>
      </c>
      <c r="AB575" s="10">
        <v>8.5753782289115179</v>
      </c>
      <c r="AC575" s="10">
        <v>6.2530988394700557</v>
      </c>
      <c r="AD575" s="10">
        <v>5.8230826369718898</v>
      </c>
      <c r="AE575" s="10">
        <v>6.439433711380957</v>
      </c>
      <c r="AF575" s="10">
        <v>16.073481731571661</v>
      </c>
      <c r="AG575" s="10">
        <v>16.805204223976006</v>
      </c>
      <c r="AH575" s="10">
        <v>15.601872572453175</v>
      </c>
      <c r="AI575" s="10">
        <v>13.940720288418532</v>
      </c>
      <c r="AJ575" s="10">
        <v>13.556746430087031</v>
      </c>
      <c r="AK575" s="10">
        <v>12.308262759372468</v>
      </c>
      <c r="AL575" s="10">
        <v>10.536028349675092</v>
      </c>
    </row>
    <row r="576" spans="1:38" x14ac:dyDescent="0.25">
      <c r="A576" s="135"/>
      <c r="G576" s="14"/>
      <c r="H576" s="9" t="s">
        <v>18</v>
      </c>
      <c r="I576" s="10">
        <v>-1.0156802129078078E-4</v>
      </c>
      <c r="J576" s="10">
        <v>-6.8504806889792009E-5</v>
      </c>
      <c r="K576" s="10">
        <v>-1.1844946505508609E-4</v>
      </c>
      <c r="L576" s="10">
        <v>-1.011412586010695E-4</v>
      </c>
      <c r="M576" s="10">
        <v>-9.2902554664565321E-5</v>
      </c>
      <c r="N576" s="10">
        <v>-1.0377418541133673E-4</v>
      </c>
      <c r="O576" s="10">
        <v>-1.8247226299221908E-4</v>
      </c>
      <c r="P576" s="10">
        <v>-1.9444244497850128E-4</v>
      </c>
      <c r="Q576" s="10">
        <v>-1.919538306452476E-4</v>
      </c>
      <c r="R576" s="10">
        <v>-1.5542629835307373</v>
      </c>
      <c r="S576" s="10">
        <v>-1.467605477943744</v>
      </c>
      <c r="T576" s="10">
        <v>3.6695353431239024</v>
      </c>
      <c r="U576" s="10">
        <v>1.9808891110065936</v>
      </c>
      <c r="V576" s="10">
        <v>7.7990054162650324</v>
      </c>
      <c r="W576" s="10">
        <v>9.6939866624172382</v>
      </c>
      <c r="X576" s="10">
        <v>15.27708223357341</v>
      </c>
      <c r="Y576" s="10">
        <v>9.7055362123302018</v>
      </c>
      <c r="Z576" s="10">
        <v>10.306037461300804</v>
      </c>
      <c r="AA576" s="10">
        <v>10.045956268484744</v>
      </c>
      <c r="AB576" s="10">
        <v>5.9868273874525357</v>
      </c>
      <c r="AC576" s="10">
        <v>6.6651026161657256</v>
      </c>
      <c r="AD576" s="10">
        <v>9.2814848102109693</v>
      </c>
      <c r="AE576" s="10">
        <v>3.5372591259337156</v>
      </c>
      <c r="AF576" s="10">
        <v>-6.4848356980184008</v>
      </c>
      <c r="AG576" s="10">
        <v>-7.6217043699127203</v>
      </c>
      <c r="AH576" s="10">
        <v>-6.9684490456282902</v>
      </c>
      <c r="AI576" s="10">
        <v>-6.5821092789870193</v>
      </c>
      <c r="AJ576" s="10">
        <v>-6.2332779216770717</v>
      </c>
      <c r="AK576" s="10">
        <v>-5.3490915560970507</v>
      </c>
      <c r="AL576" s="10">
        <v>-4.845290395462257</v>
      </c>
    </row>
    <row r="577" spans="1:38" x14ac:dyDescent="0.25">
      <c r="A577" s="135"/>
      <c r="G577" s="15"/>
      <c r="H577" s="9" t="s">
        <v>19</v>
      </c>
      <c r="I577" s="10">
        <v>-5.1832836000000049E-4</v>
      </c>
      <c r="J577" s="10">
        <v>-5.1276701000000074E-4</v>
      </c>
      <c r="K577" s="10">
        <v>6.5937896500006588E-2</v>
      </c>
      <c r="L577" s="10">
        <v>-1.9981295000093269E-4</v>
      </c>
      <c r="M577" s="10">
        <v>-5.3997923999999937E-4</v>
      </c>
      <c r="N577" s="10">
        <v>8.6202336580600161</v>
      </c>
      <c r="O577" s="10">
        <v>0.63850487600000605</v>
      </c>
      <c r="P577" s="10">
        <v>-6.1893349000000791E-4</v>
      </c>
      <c r="Q577" s="10">
        <v>-6.2090802000000066E-4</v>
      </c>
      <c r="R577" s="10">
        <v>-6.4780468000000084E-4</v>
      </c>
      <c r="S577" s="10">
        <v>8.4791005475999999</v>
      </c>
      <c r="T577" s="10">
        <v>2.2909773700000004E-2</v>
      </c>
      <c r="U577" s="10">
        <v>-4.3832660000000211E-4</v>
      </c>
      <c r="V577" s="10">
        <v>1.0545556069000011</v>
      </c>
      <c r="W577" s="10">
        <v>2.8521456268499983</v>
      </c>
      <c r="X577" s="10">
        <v>1.8059976772000077</v>
      </c>
      <c r="Y577" s="10">
        <v>-4.2481059430000523E-2</v>
      </c>
      <c r="Z577" s="10">
        <v>1.4438028022500005</v>
      </c>
      <c r="AA577" s="10">
        <v>1.5372974681800011</v>
      </c>
      <c r="AB577" s="10">
        <v>-8.45141555955</v>
      </c>
      <c r="AC577" s="10">
        <v>0.35348321807999983</v>
      </c>
      <c r="AD577" s="10">
        <v>-6.7086376661899969</v>
      </c>
      <c r="AE577" s="10">
        <v>-0.13074222390999957</v>
      </c>
      <c r="AF577" s="10">
        <v>-5.729065679999934E-2</v>
      </c>
      <c r="AG577" s="10">
        <v>-8.0122784000000082E-4</v>
      </c>
      <c r="AH577" s="10">
        <v>0.42158747912000027</v>
      </c>
      <c r="AI577" s="10">
        <v>2.3932943551600001</v>
      </c>
      <c r="AJ577" s="10">
        <v>-3.5294142910000659E-2</v>
      </c>
      <c r="AK577" s="10">
        <v>-1.4113085780000034E-2</v>
      </c>
      <c r="AL577" s="10">
        <v>0.71628712333999545</v>
      </c>
    </row>
    <row r="578" spans="1:38" x14ac:dyDescent="0.25">
      <c r="A578" s="135"/>
      <c r="G578" s="16"/>
      <c r="H578" s="9" t="s">
        <v>20</v>
      </c>
      <c r="I578" s="10">
        <v>0.88068419594523561</v>
      </c>
      <c r="J578" s="10">
        <v>1.0143900714453896E-5</v>
      </c>
      <c r="K578" s="10">
        <v>1.8132872081528099E-4</v>
      </c>
      <c r="L578" s="10">
        <v>0.37080039374959028</v>
      </c>
      <c r="M578" s="10">
        <v>1.3711498197235272E-3</v>
      </c>
      <c r="N578" s="10">
        <v>1.678157057786791</v>
      </c>
      <c r="O578" s="10">
        <v>-0.85266285893216043</v>
      </c>
      <c r="P578" s="10">
        <v>-0.21948072612924907</v>
      </c>
      <c r="Q578" s="10">
        <v>3.1943056410730719</v>
      </c>
      <c r="R578" s="10">
        <v>-2.1222355006690918</v>
      </c>
      <c r="S578" s="10">
        <v>-0.41267668940279756</v>
      </c>
      <c r="T578" s="10">
        <v>3.9342030819261908E-2</v>
      </c>
      <c r="U578" s="10">
        <v>-2.5167477646507064E-2</v>
      </c>
      <c r="V578" s="10">
        <v>-0.95412300366351133</v>
      </c>
      <c r="W578" s="10">
        <v>16.08221460069479</v>
      </c>
      <c r="X578" s="10">
        <v>-15.188212100370851</v>
      </c>
      <c r="Y578" s="10">
        <v>4.8378006214377933E-5</v>
      </c>
      <c r="Z578" s="10">
        <v>-1.0884048206625176E-7</v>
      </c>
      <c r="AA578" s="10">
        <v>1.8119474934678542E-7</v>
      </c>
      <c r="AB578" s="10">
        <v>1.3972784599345895E-6</v>
      </c>
      <c r="AC578" s="10">
        <v>-2.4586065364047755E-7</v>
      </c>
      <c r="AD578" s="10">
        <v>-8.7497310200591794E-7</v>
      </c>
      <c r="AE578" s="10">
        <v>-1.3284582045790754E-6</v>
      </c>
      <c r="AF578" s="10">
        <v>-3.5875878127341116E-7</v>
      </c>
      <c r="AG578" s="10">
        <v>-0.25204330013221743</v>
      </c>
      <c r="AH578" s="10">
        <v>-9.0483071233689976E-7</v>
      </c>
      <c r="AI578" s="10">
        <v>-5.2150584074236658E-7</v>
      </c>
      <c r="AJ578" s="10">
        <v>-5.5695477632987114E-7</v>
      </c>
      <c r="AK578" s="10">
        <v>-1.1174668578982209E-4</v>
      </c>
      <c r="AL578" s="10">
        <v>-7.390143995572254E-6</v>
      </c>
    </row>
    <row r="579" spans="1:38" x14ac:dyDescent="0.25">
      <c r="A579" s="135"/>
      <c r="G579" s="17"/>
      <c r="H579" s="9" t="s">
        <v>21</v>
      </c>
      <c r="I579" s="10">
        <v>1.3520140546999987E-2</v>
      </c>
      <c r="J579" s="10">
        <v>1.478226737999988E-2</v>
      </c>
      <c r="K579" s="10">
        <v>1.9378623190000055E-2</v>
      </c>
      <c r="L579" s="10">
        <v>2.4030667511999948E-2</v>
      </c>
      <c r="M579" s="10">
        <v>2.6760192552999995E-2</v>
      </c>
      <c r="N579" s="10">
        <v>-0.17456106680899999</v>
      </c>
      <c r="O579" s="10">
        <v>-0.26756279394099997</v>
      </c>
      <c r="P579" s="10">
        <v>-0.178698637065</v>
      </c>
      <c r="Q579" s="10">
        <v>-0.15979121219499998</v>
      </c>
      <c r="R579" s="10">
        <v>-7.8983458782000027E-2</v>
      </c>
      <c r="S579" s="10">
        <v>-0.52010905419999998</v>
      </c>
      <c r="T579" s="10">
        <v>-0.44297747302700002</v>
      </c>
      <c r="U579" s="10">
        <v>-0.50771653755699997</v>
      </c>
      <c r="V579" s="10">
        <v>-0.44823098941999995</v>
      </c>
      <c r="W579" s="10">
        <v>-0.52932261224400001</v>
      </c>
      <c r="X579" s="10">
        <v>-0.40138523095999995</v>
      </c>
      <c r="Y579" s="10">
        <v>-0.37873035834700003</v>
      </c>
      <c r="Z579" s="10">
        <v>-0.23588317107000001</v>
      </c>
      <c r="AA579" s="10">
        <v>-0.18056587261999996</v>
      </c>
      <c r="AB579" s="10">
        <v>-0.30560692229999997</v>
      </c>
      <c r="AC579" s="10">
        <v>-0.30377081656900001</v>
      </c>
      <c r="AD579" s="10">
        <v>-0.15460926400599995</v>
      </c>
      <c r="AE579" s="10">
        <v>-0.23832360471799999</v>
      </c>
      <c r="AF579" s="10">
        <v>-0.18878018065499996</v>
      </c>
      <c r="AG579" s="10">
        <v>-0.19753128306200002</v>
      </c>
      <c r="AH579" s="10">
        <v>-0.102992930824</v>
      </c>
      <c r="AI579" s="10">
        <v>-6.5972296799999997E-2</v>
      </c>
      <c r="AJ579" s="10">
        <v>-0.13309515598799998</v>
      </c>
      <c r="AK579" s="10">
        <v>-0.135732958485</v>
      </c>
      <c r="AL579" s="10">
        <v>-3.9324948257999912E-2</v>
      </c>
    </row>
    <row r="580" spans="1:38" x14ac:dyDescent="0.25">
      <c r="A580" s="135"/>
      <c r="G580" s="135"/>
      <c r="H580" s="135" t="s">
        <v>22</v>
      </c>
      <c r="I580" s="18">
        <f>+SUM(I572:I579)</f>
        <v>13.718818683101567</v>
      </c>
      <c r="J580" s="18">
        <f t="shared" ref="J580:AL580" si="285">+SUM(J572:J579)</f>
        <v>1.5787837024080518</v>
      </c>
      <c r="K580" s="18">
        <f t="shared" si="285"/>
        <v>1.7461170633260306</v>
      </c>
      <c r="L580" s="18">
        <f t="shared" si="285"/>
        <v>2.4408757459367312</v>
      </c>
      <c r="M580" s="18">
        <f t="shared" si="285"/>
        <v>1.450836629556985</v>
      </c>
      <c r="N580" s="18">
        <f t="shared" si="285"/>
        <v>-10.079934429671647</v>
      </c>
      <c r="O580" s="18">
        <f t="shared" si="285"/>
        <v>-28.405010540006252</v>
      </c>
      <c r="P580" s="18">
        <f t="shared" si="285"/>
        <v>-11.873863532967746</v>
      </c>
      <c r="Q580" s="18">
        <f t="shared" si="285"/>
        <v>-23.093809639995406</v>
      </c>
      <c r="R580" s="18">
        <f t="shared" si="285"/>
        <v>-6.7801283612658931</v>
      </c>
      <c r="S580" s="18">
        <f t="shared" si="285"/>
        <v>64.934760022711927</v>
      </c>
      <c r="T580" s="18">
        <f t="shared" si="285"/>
        <v>111.70638997156527</v>
      </c>
      <c r="U580" s="18">
        <f t="shared" si="285"/>
        <v>91.096412106816274</v>
      </c>
      <c r="V580" s="18">
        <f t="shared" si="285"/>
        <v>154.32601732350471</v>
      </c>
      <c r="W580" s="18">
        <f t="shared" si="285"/>
        <v>161.21232200046052</v>
      </c>
      <c r="X580" s="18">
        <f t="shared" si="285"/>
        <v>222.51479467757127</v>
      </c>
      <c r="Y580" s="18">
        <f t="shared" si="285"/>
        <v>216.39934099559466</v>
      </c>
      <c r="Z580" s="18">
        <f t="shared" si="285"/>
        <v>158.78181501300818</v>
      </c>
      <c r="AA580" s="18">
        <f t="shared" si="285"/>
        <v>156.01795044029481</v>
      </c>
      <c r="AB580" s="18">
        <f t="shared" si="285"/>
        <v>125.63891229266379</v>
      </c>
      <c r="AC580" s="18">
        <f t="shared" si="285"/>
        <v>144.21244982152533</v>
      </c>
      <c r="AD580" s="18">
        <f t="shared" si="285"/>
        <v>176.11710089633084</v>
      </c>
      <c r="AE580" s="18">
        <f t="shared" si="285"/>
        <v>138.16548133252476</v>
      </c>
      <c r="AF580" s="18">
        <f t="shared" si="285"/>
        <v>163.13433197462251</v>
      </c>
      <c r="AG580" s="18">
        <f t="shared" si="285"/>
        <v>137.89473989425693</v>
      </c>
      <c r="AH580" s="18">
        <f t="shared" si="285"/>
        <v>117.51248631321324</v>
      </c>
      <c r="AI580" s="18">
        <f t="shared" si="285"/>
        <v>141.14123522203406</v>
      </c>
      <c r="AJ580" s="18">
        <f t="shared" si="285"/>
        <v>79.315645886752137</v>
      </c>
      <c r="AK580" s="18">
        <f t="shared" si="285"/>
        <v>100.87250670931637</v>
      </c>
      <c r="AL580" s="18">
        <f t="shared" si="285"/>
        <v>126.51031779516373</v>
      </c>
    </row>
    <row r="581" spans="1:38" x14ac:dyDescent="0.25">
      <c r="A581" s="135"/>
      <c r="G581" s="135"/>
      <c r="H581" s="135"/>
      <c r="I581" s="135"/>
      <c r="J581" s="135"/>
      <c r="K581" s="135"/>
      <c r="L581" s="135"/>
      <c r="M581" s="135"/>
      <c r="N581" s="135"/>
      <c r="O581" s="135"/>
      <c r="P581" s="135"/>
      <c r="Q581" s="135"/>
      <c r="R581" s="135"/>
      <c r="S581" s="135"/>
      <c r="T581" s="135"/>
      <c r="U581" s="135"/>
      <c r="V581" s="135"/>
      <c r="W581" s="135"/>
      <c r="X581" s="135"/>
      <c r="Y581" s="135"/>
      <c r="Z581" s="135"/>
      <c r="AA581" s="135"/>
      <c r="AB581" s="135"/>
      <c r="AC581" s="135"/>
      <c r="AD581" s="135"/>
      <c r="AE581" s="135"/>
      <c r="AF581" s="135"/>
      <c r="AG581" s="135"/>
      <c r="AH581" s="135"/>
      <c r="AI581" s="135"/>
      <c r="AJ581" s="135"/>
      <c r="AK581" s="135"/>
      <c r="AL581" s="135"/>
    </row>
    <row r="582" spans="1:38" x14ac:dyDescent="0.25">
      <c r="A582" s="135"/>
      <c r="G582" s="135"/>
      <c r="H582" s="135"/>
      <c r="I582" s="135"/>
      <c r="J582" s="135"/>
      <c r="K582" s="135"/>
      <c r="L582" s="135"/>
      <c r="M582" s="135"/>
      <c r="N582" s="135"/>
      <c r="O582" s="135"/>
      <c r="P582" s="135"/>
      <c r="Q582" s="135"/>
      <c r="R582" s="135"/>
      <c r="S582" s="135"/>
      <c r="T582" s="135"/>
      <c r="U582" s="135"/>
      <c r="V582" s="135"/>
      <c r="W582" s="135"/>
      <c r="X582" s="135"/>
      <c r="Y582" s="135"/>
      <c r="Z582" s="135"/>
      <c r="AA582" s="135"/>
      <c r="AB582" s="135"/>
      <c r="AC582" s="135"/>
      <c r="AD582" s="135"/>
      <c r="AE582" s="135"/>
      <c r="AF582" s="135"/>
      <c r="AG582" s="135"/>
      <c r="AH582" s="135"/>
      <c r="AI582" s="135"/>
      <c r="AJ582" s="135"/>
      <c r="AK582" s="135"/>
      <c r="AL582" s="135"/>
    </row>
    <row r="583" spans="1:38" x14ac:dyDescent="0.25">
      <c r="A583" s="135"/>
      <c r="G583" s="135"/>
      <c r="H583" s="135"/>
      <c r="I583" s="135"/>
      <c r="J583" s="135"/>
      <c r="K583" s="135"/>
      <c r="L583" s="135"/>
      <c r="M583" s="135"/>
      <c r="N583" s="135"/>
      <c r="O583" s="135"/>
      <c r="P583" s="135"/>
      <c r="Q583" s="135"/>
      <c r="R583" s="135"/>
      <c r="S583" s="135"/>
      <c r="T583" s="135"/>
      <c r="U583" s="135"/>
      <c r="V583" s="135"/>
      <c r="W583" s="135"/>
      <c r="X583" s="135"/>
      <c r="Y583" s="135"/>
      <c r="Z583" s="135"/>
      <c r="AA583" s="135"/>
      <c r="AB583" s="135"/>
      <c r="AC583" s="135"/>
      <c r="AD583" s="135"/>
      <c r="AE583" s="135"/>
      <c r="AF583" s="135"/>
      <c r="AG583" s="135"/>
      <c r="AH583" s="135"/>
      <c r="AI583" s="135"/>
      <c r="AJ583" s="135"/>
      <c r="AK583" s="135"/>
      <c r="AL583" s="135"/>
    </row>
    <row r="584" spans="1:38" x14ac:dyDescent="0.25">
      <c r="A584" s="135"/>
      <c r="G584" s="135"/>
      <c r="H584" s="135"/>
      <c r="I584" s="135"/>
      <c r="J584" s="135"/>
      <c r="K584" s="135"/>
      <c r="L584" s="135"/>
      <c r="M584" s="135"/>
      <c r="N584" s="135"/>
      <c r="O584" s="135"/>
      <c r="P584" s="135"/>
      <c r="Q584" s="135"/>
      <c r="R584" s="135"/>
      <c r="S584" s="135"/>
      <c r="T584" s="135"/>
      <c r="U584" s="135"/>
      <c r="V584" s="135"/>
      <c r="W584" s="135"/>
      <c r="X584" s="135"/>
      <c r="Y584" s="135"/>
      <c r="Z584" s="135"/>
      <c r="AA584" s="135"/>
      <c r="AB584" s="135"/>
      <c r="AC584" s="135"/>
      <c r="AD584" s="135"/>
      <c r="AE584" s="135"/>
      <c r="AF584" s="135"/>
      <c r="AG584" s="135"/>
      <c r="AH584" s="135"/>
      <c r="AI584" s="135"/>
      <c r="AJ584" s="135"/>
      <c r="AK584" s="135"/>
      <c r="AL584" s="135"/>
    </row>
    <row r="585" spans="1:38" x14ac:dyDescent="0.25">
      <c r="A585" s="135"/>
      <c r="G585" s="135"/>
      <c r="H585" s="135"/>
      <c r="I585" s="135"/>
      <c r="J585" s="135"/>
      <c r="K585" s="135"/>
      <c r="L585" s="135"/>
      <c r="M585" s="135"/>
      <c r="N585" s="135"/>
      <c r="O585" s="135"/>
      <c r="P585" s="135"/>
      <c r="Q585" s="135"/>
      <c r="R585" s="135"/>
      <c r="S585" s="135"/>
      <c r="T585" s="135"/>
      <c r="U585" s="135"/>
      <c r="V585" s="135"/>
      <c r="W585" s="135"/>
      <c r="X585" s="135"/>
      <c r="Y585" s="135"/>
      <c r="Z585" s="135"/>
      <c r="AA585" s="135"/>
      <c r="AB585" s="135"/>
      <c r="AC585" s="135"/>
      <c r="AD585" s="135"/>
      <c r="AE585" s="135"/>
      <c r="AF585" s="135"/>
      <c r="AG585" s="135"/>
      <c r="AH585" s="135"/>
      <c r="AI585" s="135"/>
      <c r="AJ585" s="135"/>
      <c r="AK585" s="135"/>
      <c r="AL585" s="135"/>
    </row>
    <row r="586" spans="1:38" ht="15.75" thickBot="1" x14ac:dyDescent="0.3">
      <c r="A586" s="139"/>
      <c r="B586" s="139"/>
      <c r="C586" s="139"/>
      <c r="D586" s="139"/>
      <c r="E586" s="139"/>
      <c r="F586" s="139"/>
      <c r="G586" s="139"/>
      <c r="H586" s="139"/>
      <c r="I586" s="139"/>
      <c r="J586" s="139"/>
      <c r="K586" s="139"/>
      <c r="L586" s="139"/>
      <c r="M586" s="139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139"/>
      <c r="Y586" s="139"/>
      <c r="Z586" s="139"/>
      <c r="AA586" s="139"/>
      <c r="AB586" s="139"/>
      <c r="AC586" s="139"/>
      <c r="AD586" s="139"/>
      <c r="AE586" s="139"/>
      <c r="AF586" s="139"/>
      <c r="AG586" s="139"/>
      <c r="AH586" s="139"/>
      <c r="AI586" s="139"/>
      <c r="AJ586" s="139"/>
      <c r="AK586" s="139"/>
      <c r="AL586" s="139"/>
    </row>
    <row r="587" spans="1:38" x14ac:dyDescent="0.25">
      <c r="A587" s="134" t="str">
        <f>+A566</f>
        <v>Option 8: 750 MW in 2030 and 750 MW in 2032</v>
      </c>
      <c r="G587" s="135"/>
      <c r="H587" s="135"/>
      <c r="I587" s="135"/>
      <c r="J587" s="135"/>
      <c r="K587" s="135"/>
      <c r="L587" s="135"/>
      <c r="M587" s="135"/>
      <c r="N587" s="135"/>
      <c r="O587" s="135"/>
      <c r="P587" s="135"/>
      <c r="Q587" s="135"/>
      <c r="R587" s="135"/>
      <c r="S587" s="135"/>
      <c r="T587" s="135"/>
      <c r="U587" s="135"/>
      <c r="V587" s="135"/>
      <c r="W587" s="135"/>
      <c r="X587" s="135"/>
      <c r="Y587" s="135"/>
      <c r="Z587" s="135"/>
      <c r="AA587" s="135"/>
      <c r="AB587" s="135"/>
      <c r="AC587" s="135"/>
      <c r="AD587" s="135"/>
      <c r="AE587" s="135"/>
      <c r="AF587" s="135"/>
      <c r="AG587" s="135"/>
      <c r="AH587" s="135"/>
      <c r="AI587" s="135"/>
      <c r="AJ587" s="135"/>
      <c r="AK587" s="135"/>
      <c r="AL587" s="135"/>
    </row>
    <row r="588" spans="1:38" x14ac:dyDescent="0.25">
      <c r="A588" s="134" t="s">
        <v>15</v>
      </c>
      <c r="B588" s="134" t="str">
        <f>+Overview!D8</f>
        <v>2. Status quo / current policy</v>
      </c>
      <c r="G588" s="135"/>
      <c r="H588" s="135"/>
      <c r="I588" s="135"/>
      <c r="J588" s="135"/>
      <c r="K588" s="135"/>
      <c r="L588" s="135"/>
      <c r="M588" s="135"/>
      <c r="N588" s="135"/>
      <c r="O588" s="135"/>
      <c r="P588" s="135"/>
      <c r="Q588" s="135"/>
      <c r="R588" s="135"/>
      <c r="S588" s="135"/>
      <c r="T588" s="135"/>
      <c r="U588" s="135"/>
      <c r="V588" s="135"/>
      <c r="W588" s="135"/>
      <c r="X588" s="135"/>
      <c r="Y588" s="135"/>
      <c r="Z588" s="135"/>
      <c r="AA588" s="135"/>
      <c r="AB588" s="135"/>
      <c r="AC588" s="135"/>
      <c r="AD588" s="135"/>
      <c r="AE588" s="135"/>
      <c r="AF588" s="135"/>
      <c r="AG588" s="135"/>
      <c r="AH588" s="135"/>
      <c r="AI588" s="135"/>
      <c r="AJ588" s="135"/>
      <c r="AK588" s="135"/>
      <c r="AL588" s="135"/>
    </row>
    <row r="589" spans="1:38" x14ac:dyDescent="0.25">
      <c r="A589" s="136" t="s">
        <v>145</v>
      </c>
      <c r="B589" s="137" t="s">
        <v>156</v>
      </c>
      <c r="C589" s="137" t="s">
        <v>142</v>
      </c>
      <c r="D589" s="138" t="s">
        <v>152</v>
      </c>
      <c r="G589" s="135"/>
      <c r="H589" s="135"/>
      <c r="I589" s="135"/>
      <c r="J589" s="135"/>
      <c r="K589" s="135"/>
      <c r="L589" s="135"/>
      <c r="M589" s="135"/>
      <c r="N589" s="135"/>
      <c r="O589" s="135"/>
      <c r="P589" s="135"/>
      <c r="Q589" s="135"/>
      <c r="R589" s="135"/>
      <c r="S589" s="135"/>
      <c r="T589" s="135"/>
      <c r="U589" s="135"/>
      <c r="V589" s="135"/>
      <c r="W589" s="135"/>
      <c r="X589" s="135"/>
      <c r="Y589" s="135"/>
      <c r="Z589" s="135"/>
      <c r="AA589" s="135"/>
      <c r="AB589" s="135"/>
      <c r="AC589" s="135"/>
      <c r="AD589" s="135"/>
      <c r="AE589" s="135"/>
      <c r="AF589" s="135"/>
      <c r="AG589" s="135"/>
      <c r="AH589" s="135"/>
      <c r="AI589" s="135"/>
      <c r="AJ589" s="135"/>
      <c r="AK589" s="135"/>
      <c r="AL589" s="135"/>
    </row>
    <row r="590" spans="1:38" x14ac:dyDescent="0.25">
      <c r="A590" s="135"/>
      <c r="G590" s="135" t="str">
        <f>G571</f>
        <v>Yearly NPV benefit ($m)</v>
      </c>
      <c r="H590" s="135"/>
      <c r="I590" s="142" t="s">
        <v>23</v>
      </c>
      <c r="J590" s="142" t="s">
        <v>24</v>
      </c>
      <c r="K590" s="142" t="s">
        <v>25</v>
      </c>
      <c r="L590" s="142" t="s">
        <v>26</v>
      </c>
      <c r="M590" s="142" t="s">
        <v>27</v>
      </c>
      <c r="N590" s="142" t="s">
        <v>28</v>
      </c>
      <c r="O590" s="142" t="s">
        <v>29</v>
      </c>
      <c r="P590" s="142" t="s">
        <v>30</v>
      </c>
      <c r="Q590" s="142" t="s">
        <v>31</v>
      </c>
      <c r="R590" s="142" t="s">
        <v>32</v>
      </c>
      <c r="S590" s="142" t="s">
        <v>33</v>
      </c>
      <c r="T590" s="142" t="s">
        <v>34</v>
      </c>
      <c r="U590" s="142" t="s">
        <v>35</v>
      </c>
      <c r="V590" s="142" t="s">
        <v>36</v>
      </c>
      <c r="W590" s="142" t="s">
        <v>37</v>
      </c>
      <c r="X590" s="142" t="s">
        <v>38</v>
      </c>
      <c r="Y590" s="142" t="s">
        <v>39</v>
      </c>
      <c r="Z590" s="142" t="s">
        <v>40</v>
      </c>
      <c r="AA590" s="142" t="s">
        <v>41</v>
      </c>
      <c r="AB590" s="142" t="s">
        <v>42</v>
      </c>
      <c r="AC590" s="142" t="s">
        <v>43</v>
      </c>
      <c r="AD590" s="142" t="s">
        <v>44</v>
      </c>
      <c r="AE590" s="142" t="s">
        <v>45</v>
      </c>
      <c r="AF590" s="142" t="s">
        <v>46</v>
      </c>
      <c r="AG590" s="142" t="s">
        <v>47</v>
      </c>
      <c r="AH590" s="142" t="s">
        <v>48</v>
      </c>
      <c r="AI590" s="142" t="s">
        <v>49</v>
      </c>
      <c r="AJ590" s="142" t="s">
        <v>50</v>
      </c>
      <c r="AK590" s="142" t="s">
        <v>51</v>
      </c>
      <c r="AL590" s="142" t="s">
        <v>52</v>
      </c>
    </row>
    <row r="591" spans="1:38" x14ac:dyDescent="0.25">
      <c r="A591" s="135"/>
      <c r="G591" s="8"/>
      <c r="H591" s="9" t="s">
        <v>16</v>
      </c>
      <c r="I591" s="141">
        <v>1.1421173141058736</v>
      </c>
      <c r="J591" s="141">
        <v>1.0644504792597569</v>
      </c>
      <c r="K591" s="141">
        <v>-1.633048757870597</v>
      </c>
      <c r="L591" s="141">
        <v>-3.4589515918657412</v>
      </c>
      <c r="M591" s="141">
        <v>-5.0548347920277479</v>
      </c>
      <c r="N591" s="141">
        <v>-6.3543522694404828</v>
      </c>
      <c r="O591" s="141">
        <v>-5.8005961729845694</v>
      </c>
      <c r="P591" s="141">
        <v>-7.775000507692539</v>
      </c>
      <c r="Q591" s="141">
        <v>-22.255351262226895</v>
      </c>
      <c r="R591" s="141">
        <v>-16.998113199219688</v>
      </c>
      <c r="S591" s="141">
        <v>39.621455245958145</v>
      </c>
      <c r="T591" s="141">
        <v>76.476286678768929</v>
      </c>
      <c r="U591" s="141">
        <v>70.177370451635852</v>
      </c>
      <c r="V591" s="141">
        <v>80.262014757626957</v>
      </c>
      <c r="W591" s="141">
        <v>47.98700751837282</v>
      </c>
      <c r="X591" s="141">
        <v>64.625107126822968</v>
      </c>
      <c r="Y591" s="141">
        <v>7.7555907104651851</v>
      </c>
      <c r="Z591" s="141">
        <v>-35.981558394607418</v>
      </c>
      <c r="AA591" s="141">
        <v>-9.4727486319798118</v>
      </c>
      <c r="AB591" s="141">
        <v>-86.769443030373168</v>
      </c>
      <c r="AC591" s="141">
        <v>-100.46296345997598</v>
      </c>
      <c r="AD591" s="141">
        <v>-88.826997317882615</v>
      </c>
      <c r="AE591" s="141">
        <v>-89.675647073560867</v>
      </c>
      <c r="AF591" s="141">
        <v>-93.535530885699245</v>
      </c>
      <c r="AG591" s="141">
        <v>-97.027398812454067</v>
      </c>
      <c r="AH591" s="141">
        <v>-90.003165934408571</v>
      </c>
      <c r="AI591" s="141">
        <v>-75.807007780256981</v>
      </c>
      <c r="AJ591" s="141">
        <v>-79.600641058641486</v>
      </c>
      <c r="AK591" s="141">
        <v>-66.400375712277764</v>
      </c>
      <c r="AL591" s="141">
        <v>-59.419894460877686</v>
      </c>
    </row>
    <row r="592" spans="1:38" x14ac:dyDescent="0.25">
      <c r="A592" s="135"/>
      <c r="G592" s="11"/>
      <c r="H592" s="9" t="s">
        <v>125</v>
      </c>
      <c r="I592" s="10">
        <v>1.7876701400405501</v>
      </c>
      <c r="J592" s="10">
        <v>1.6875452478096662</v>
      </c>
      <c r="K592" s="10">
        <v>1.1036604085546138</v>
      </c>
      <c r="L592" s="10">
        <v>0.29398759034807398</v>
      </c>
      <c r="M592" s="10">
        <v>0.39567420792120345</v>
      </c>
      <c r="N592" s="10">
        <v>-1.4107255094031643</v>
      </c>
      <c r="O592" s="10">
        <v>-2.0422329453920156</v>
      </c>
      <c r="P592" s="10">
        <v>-2.9319954095595619</v>
      </c>
      <c r="Q592" s="10">
        <v>-6.2340799551666635</v>
      </c>
      <c r="R592" s="10">
        <v>-4.4287426391722704</v>
      </c>
      <c r="S592" s="10">
        <v>7.3107030478966522</v>
      </c>
      <c r="T592" s="10">
        <v>12.270999257400206</v>
      </c>
      <c r="U592" s="10">
        <v>11.853398157694585</v>
      </c>
      <c r="V592" s="10">
        <v>12.134025938466777</v>
      </c>
      <c r="W592" s="10">
        <v>5.3887852145631996</v>
      </c>
      <c r="X592" s="10">
        <v>8.3101503280286124</v>
      </c>
      <c r="Y592" s="10">
        <v>-5.602565868170359</v>
      </c>
      <c r="Z592" s="10">
        <v>-9.5922233940763135</v>
      </c>
      <c r="AA592" s="10">
        <v>-1.5479137645703531</v>
      </c>
      <c r="AB592" s="10">
        <v>-32.127476005435028</v>
      </c>
      <c r="AC592" s="10">
        <v>-35.831641589170886</v>
      </c>
      <c r="AD592" s="10">
        <v>-31.97824481851967</v>
      </c>
      <c r="AE592" s="10">
        <v>-32.382918671397476</v>
      </c>
      <c r="AF592" s="10">
        <v>-33.495767448408571</v>
      </c>
      <c r="AG592" s="10">
        <v>-33.810987094535335</v>
      </c>
      <c r="AH592" s="10">
        <v>-31.578020836097949</v>
      </c>
      <c r="AI592" s="10">
        <v>-26.829305021539938</v>
      </c>
      <c r="AJ592" s="10">
        <v>-27.50574532977032</v>
      </c>
      <c r="AK592" s="10">
        <v>-22.579129050400013</v>
      </c>
      <c r="AL592" s="10">
        <v>-20.390209996937244</v>
      </c>
    </row>
    <row r="593" spans="1:38" x14ac:dyDescent="0.25">
      <c r="A593" s="135"/>
      <c r="G593" s="12"/>
      <c r="H593" s="9" t="s">
        <v>17</v>
      </c>
      <c r="I593" s="10">
        <v>-7.1715678639066027E-2</v>
      </c>
      <c r="J593" s="10">
        <v>0.94625750874047299</v>
      </c>
      <c r="K593" s="10">
        <v>5.0369064287879155</v>
      </c>
      <c r="L593" s="10">
        <v>6.1634695204288619</v>
      </c>
      <c r="M593" s="10">
        <v>7.1005598599999757</v>
      </c>
      <c r="N593" s="10">
        <v>-1.2372299879689308</v>
      </c>
      <c r="O593" s="10">
        <v>-4.7108449016091072</v>
      </c>
      <c r="P593" s="10">
        <v>-3.8900414551403628</v>
      </c>
      <c r="Q593" s="10">
        <v>-7.9793261889790301E-2</v>
      </c>
      <c r="R593" s="10">
        <v>-4.7762024331782413</v>
      </c>
      <c r="S593" s="10">
        <v>28.055115029842</v>
      </c>
      <c r="T593" s="10">
        <v>37.110993434309648</v>
      </c>
      <c r="U593" s="10">
        <v>46.340444497130875</v>
      </c>
      <c r="V593" s="10">
        <v>60.523918405081076</v>
      </c>
      <c r="W593" s="10">
        <v>15.661616705069946</v>
      </c>
      <c r="X593" s="10">
        <v>126.6128810687801</v>
      </c>
      <c r="Y593" s="10">
        <v>173.27729807007017</v>
      </c>
      <c r="Z593" s="10">
        <v>191.24971451229044</v>
      </c>
      <c r="AA593" s="10">
        <v>179.99222276489036</v>
      </c>
      <c r="AB593" s="10">
        <v>266.90910412126971</v>
      </c>
      <c r="AC593" s="10">
        <v>292.80869058179985</v>
      </c>
      <c r="AD593" s="10">
        <v>292.88536918893999</v>
      </c>
      <c r="AE593" s="10">
        <v>305.6362569794104</v>
      </c>
      <c r="AF593" s="10">
        <v>303.66988093493978</v>
      </c>
      <c r="AG593" s="10">
        <v>288.59987421860978</v>
      </c>
      <c r="AH593" s="10">
        <v>258.07914395029024</v>
      </c>
      <c r="AI593" s="10">
        <v>240.44175538286049</v>
      </c>
      <c r="AJ593" s="10">
        <v>208.20401713984006</v>
      </c>
      <c r="AK593" s="10">
        <v>190.87654631000987</v>
      </c>
      <c r="AL593" s="10">
        <v>203.52145467427999</v>
      </c>
    </row>
    <row r="594" spans="1:38" x14ac:dyDescent="0.25">
      <c r="A594" s="135"/>
      <c r="G594" s="13"/>
      <c r="H594" s="9" t="s">
        <v>126</v>
      </c>
      <c r="I594" s="10">
        <v>-0.13774615547868052</v>
      </c>
      <c r="J594" s="10">
        <v>0.20737346118073674</v>
      </c>
      <c r="K594" s="10">
        <v>-1.5788369426104509E-2</v>
      </c>
      <c r="L594" s="10">
        <v>0.182740772885154</v>
      </c>
      <c r="M594" s="10">
        <v>0.20574969876929572</v>
      </c>
      <c r="N594" s="10">
        <v>0.55657099552843192</v>
      </c>
      <c r="O594" s="10">
        <v>1.5747580023179353</v>
      </c>
      <c r="P594" s="10">
        <v>2.4716014438819229</v>
      </c>
      <c r="Q594" s="10">
        <v>2.642533883379997</v>
      </c>
      <c r="R594" s="10">
        <v>2.6165178891028518</v>
      </c>
      <c r="S594" s="10">
        <v>3.6784368387571931</v>
      </c>
      <c r="T594" s="10">
        <v>2.096551264603022</v>
      </c>
      <c r="U594" s="10">
        <v>4.4086697915420245</v>
      </c>
      <c r="V594" s="10">
        <v>3.9499052894002489</v>
      </c>
      <c r="W594" s="10">
        <v>3.4950179534456538</v>
      </c>
      <c r="X594" s="10">
        <v>2.4325715962430081</v>
      </c>
      <c r="Y594" s="10">
        <v>6.3070164989360364</v>
      </c>
      <c r="Z594" s="10">
        <v>12.227291545792013</v>
      </c>
      <c r="AA594" s="10">
        <v>11.817990280909044</v>
      </c>
      <c r="AB594" s="10">
        <v>18.481412975025989</v>
      </c>
      <c r="AC594" s="10">
        <v>18.997596543739235</v>
      </c>
      <c r="AD594" s="10">
        <v>16.812321283451979</v>
      </c>
      <c r="AE594" s="10">
        <v>17.223237712863011</v>
      </c>
      <c r="AF594" s="10">
        <v>16.19184711897384</v>
      </c>
      <c r="AG594" s="10">
        <v>17.054112564004072</v>
      </c>
      <c r="AH594" s="10">
        <v>16.218885826078861</v>
      </c>
      <c r="AI594" s="10">
        <v>14.440663563306828</v>
      </c>
      <c r="AJ594" s="10">
        <v>14.525310243098147</v>
      </c>
      <c r="AK594" s="10">
        <v>12.063370654774076</v>
      </c>
      <c r="AL594" s="10">
        <v>10.239283213042995</v>
      </c>
    </row>
    <row r="595" spans="1:38" x14ac:dyDescent="0.25">
      <c r="A595" s="135"/>
      <c r="G595" s="14"/>
      <c r="H595" s="9" t="s">
        <v>18</v>
      </c>
      <c r="I595" s="10">
        <v>-5.5024792748514812E-3</v>
      </c>
      <c r="J595" s="10">
        <v>-5.7904449446568489E-3</v>
      </c>
      <c r="K595" s="10">
        <v>-1.0647360356928486</v>
      </c>
      <c r="L595" s="10">
        <v>-1.0088225141288996</v>
      </c>
      <c r="M595" s="10">
        <v>-0.95040241026937866</v>
      </c>
      <c r="N595" s="10">
        <v>-0.89799537022343046</v>
      </c>
      <c r="O595" s="10">
        <v>-0.84918596468010077</v>
      </c>
      <c r="P595" s="10">
        <v>-0.80462929787028292</v>
      </c>
      <c r="Q595" s="10">
        <v>-0.75885364182210857</v>
      </c>
      <c r="R595" s="10">
        <v>0.38536989855301584</v>
      </c>
      <c r="S595" s="10">
        <v>0.36380431089629894</v>
      </c>
      <c r="T595" s="10">
        <v>15.366010198744902</v>
      </c>
      <c r="U595" s="10">
        <v>19.554013547361251</v>
      </c>
      <c r="V595" s="10">
        <v>19.797794214616502</v>
      </c>
      <c r="W595" s="10">
        <v>19.132105660611643</v>
      </c>
      <c r="X595" s="10">
        <v>25.875943059922292</v>
      </c>
      <c r="Y595" s="10">
        <v>21.739705522414312</v>
      </c>
      <c r="Z595" s="10">
        <v>16.357058821947447</v>
      </c>
      <c r="AA595" s="10">
        <v>17.698348484564775</v>
      </c>
      <c r="AB595" s="10">
        <v>3.4209142789052009</v>
      </c>
      <c r="AC595" s="10">
        <v>-2.4846762050094071</v>
      </c>
      <c r="AD595" s="10">
        <v>0.68792117090211491</v>
      </c>
      <c r="AE595" s="10">
        <v>-3.5383878618609685</v>
      </c>
      <c r="AF595" s="10">
        <v>-7.0854388031798408</v>
      </c>
      <c r="AG595" s="10">
        <v>-7.3634564682815835</v>
      </c>
      <c r="AH595" s="10">
        <v>-7.0857271645151343</v>
      </c>
      <c r="AI595" s="10">
        <v>-3.8252729142788553</v>
      </c>
      <c r="AJ595" s="10">
        <v>-4.0752463825395751</v>
      </c>
      <c r="AK595" s="10">
        <v>4.3570369736301018E-3</v>
      </c>
      <c r="AL595" s="10">
        <v>1.0291036283534822</v>
      </c>
    </row>
    <row r="596" spans="1:38" x14ac:dyDescent="0.25">
      <c r="A596" s="135"/>
      <c r="G596" s="15"/>
      <c r="H596" s="9" t="s">
        <v>19</v>
      </c>
      <c r="I596" s="10">
        <v>-2.3107275360000006E-2</v>
      </c>
      <c r="J596" s="10">
        <v>-2.311947214E-2</v>
      </c>
      <c r="K596" s="10">
        <v>6.2626723280099696</v>
      </c>
      <c r="L596" s="10">
        <v>2.7026315862199954</v>
      </c>
      <c r="M596" s="10">
        <v>2.1113746899996677E-3</v>
      </c>
      <c r="N596" s="10">
        <v>-2.6654173985900229</v>
      </c>
      <c r="O596" s="10">
        <v>0.58067917053000428</v>
      </c>
      <c r="P596" s="10">
        <v>-1.7836848100000004E-2</v>
      </c>
      <c r="Q596" s="10">
        <v>-2.330013307999998E-2</v>
      </c>
      <c r="R596" s="10">
        <v>-2.4427184240000007E-2</v>
      </c>
      <c r="S596" s="10">
        <v>0.9728366411399999</v>
      </c>
      <c r="T596" s="10">
        <v>-11.829867891430009</v>
      </c>
      <c r="U596" s="10">
        <v>-2.0683763749999987E-2</v>
      </c>
      <c r="V596" s="10">
        <v>5.6548338006200041</v>
      </c>
      <c r="W596" s="10">
        <v>4.2286383629500008</v>
      </c>
      <c r="X596" s="10">
        <v>-1.2244132528600002</v>
      </c>
      <c r="Y596" s="10">
        <v>-2.4048130819999999E-2</v>
      </c>
      <c r="Z596" s="10">
        <v>7.562050319239999</v>
      </c>
      <c r="AA596" s="10">
        <v>4.6161528988800002</v>
      </c>
      <c r="AB596" s="10">
        <v>-0.50182051208000189</v>
      </c>
      <c r="AC596" s="10">
        <v>-0.47684313957000057</v>
      </c>
      <c r="AD596" s="10">
        <v>-0.31204428915001259</v>
      </c>
      <c r="AE596" s="10">
        <v>9.6827334699998602E-2</v>
      </c>
      <c r="AF596" s="10">
        <v>-1.1227096000254733E-4</v>
      </c>
      <c r="AG596" s="10">
        <v>-3.6451064760000484E-2</v>
      </c>
      <c r="AH596" s="10">
        <v>-0.15354656935999955</v>
      </c>
      <c r="AI596" s="10">
        <v>-6.3698875925999987E-2</v>
      </c>
      <c r="AJ596" s="10">
        <v>0.29089279486999953</v>
      </c>
      <c r="AK596" s="10">
        <v>2.643770126099998E-2</v>
      </c>
      <c r="AL596" s="10">
        <v>0.91748196332599896</v>
      </c>
    </row>
    <row r="597" spans="1:38" x14ac:dyDescent="0.25">
      <c r="A597" s="135"/>
      <c r="G597" s="16"/>
      <c r="H597" s="9" t="s">
        <v>20</v>
      </c>
      <c r="I597" s="10">
        <v>-1.5965097968591238</v>
      </c>
      <c r="J597" s="10">
        <v>-7.6393212614935937E-5</v>
      </c>
      <c r="K597" s="10">
        <v>-2.7777398073157298E-5</v>
      </c>
      <c r="L597" s="10">
        <v>-5.0872351979935395E-5</v>
      </c>
      <c r="M597" s="10">
        <v>-0.88815559230763341</v>
      </c>
      <c r="N597" s="10">
        <v>0.89410289303044532</v>
      </c>
      <c r="O597" s="10">
        <v>0.42706456141903892</v>
      </c>
      <c r="P597" s="10">
        <v>0.65320609773742078</v>
      </c>
      <c r="Q597" s="10">
        <v>-0.10819085396972827</v>
      </c>
      <c r="R597" s="10">
        <v>5.1752020440159474E-3</v>
      </c>
      <c r="S597" s="10">
        <v>-3.2171586596402565E-6</v>
      </c>
      <c r="T597" s="10">
        <v>4.8670811710685991E-3</v>
      </c>
      <c r="U597" s="10">
        <v>9.533111319694032E-3</v>
      </c>
      <c r="V597" s="10">
        <v>-8.5798145768878963E-6</v>
      </c>
      <c r="W597" s="10">
        <v>-1.5074272426900259E-5</v>
      </c>
      <c r="X597" s="10">
        <v>-5.0561058019565376E-2</v>
      </c>
      <c r="Y597" s="10">
        <v>-0.77870238992494956</v>
      </c>
      <c r="Z597" s="10">
        <v>-2.0080991666176903E-5</v>
      </c>
      <c r="AA597" s="10">
        <v>-1.0399236471201802E-5</v>
      </c>
      <c r="AB597" s="10">
        <v>-6.4334763886921943E-6</v>
      </c>
      <c r="AC597" s="10">
        <v>-3.4118552867154668E-6</v>
      </c>
      <c r="AD597" s="10">
        <v>-4.2468623374329355E-6</v>
      </c>
      <c r="AE597" s="10">
        <v>-1.7407095447408813E-6</v>
      </c>
      <c r="AF597" s="10">
        <v>-1.353270835148854E-6</v>
      </c>
      <c r="AG597" s="10">
        <v>-1.0500715202941109E-4</v>
      </c>
      <c r="AH597" s="10">
        <v>-1.9051966071103985E-6</v>
      </c>
      <c r="AI597" s="10">
        <v>-1.8631801828032599E-6</v>
      </c>
      <c r="AJ597" s="10">
        <v>-1.1158365519433034E-6</v>
      </c>
      <c r="AK597" s="10">
        <v>-2.5116474129686655E-6</v>
      </c>
      <c r="AL597" s="10">
        <v>-1.2671251483790433E-6</v>
      </c>
    </row>
    <row r="598" spans="1:38" x14ac:dyDescent="0.25">
      <c r="A598" s="135"/>
      <c r="G598" s="17"/>
      <c r="H598" s="9" t="s">
        <v>21</v>
      </c>
      <c r="I598" s="10">
        <v>8.6004903560000234E-3</v>
      </c>
      <c r="J598" s="10">
        <v>1.2981554622000013E-2</v>
      </c>
      <c r="K598" s="10">
        <v>3.2040229523000008E-2</v>
      </c>
      <c r="L598" s="10">
        <v>-1.0904674049999619E-3</v>
      </c>
      <c r="M598" s="10">
        <v>1.0568538759999968E-2</v>
      </c>
      <c r="N598" s="10">
        <v>-3.7190943730000009E-2</v>
      </c>
      <c r="O598" s="10">
        <v>-4.6995686429999961E-2</v>
      </c>
      <c r="P598" s="10">
        <v>-8.0066924699999931E-2</v>
      </c>
      <c r="Q598" s="10">
        <v>-0.14790791530599995</v>
      </c>
      <c r="R598" s="10">
        <v>-0.12411316859400001</v>
      </c>
      <c r="S598" s="10">
        <v>-0.30574271988000001</v>
      </c>
      <c r="T598" s="10">
        <v>-0.31162443090699993</v>
      </c>
      <c r="U598" s="10">
        <v>-0.40330832961499996</v>
      </c>
      <c r="V598" s="10">
        <v>-0.465608299286</v>
      </c>
      <c r="W598" s="10">
        <v>-0.37259002870000002</v>
      </c>
      <c r="X598" s="10">
        <v>-0.2073089125</v>
      </c>
      <c r="Y598" s="10">
        <v>-0.28764966699999989</v>
      </c>
      <c r="Z598" s="10">
        <v>-9.2627312900000092E-2</v>
      </c>
      <c r="AA598" s="10">
        <v>-8.5701070599999984E-2</v>
      </c>
      <c r="AB598" s="10">
        <v>-0.2156922912</v>
      </c>
      <c r="AC598" s="10">
        <v>-0.26259379139999994</v>
      </c>
      <c r="AD598" s="10">
        <v>-0.16087579089999998</v>
      </c>
      <c r="AE598" s="10">
        <v>-0.18143234640000006</v>
      </c>
      <c r="AF598" s="10">
        <v>-0.19852164400000002</v>
      </c>
      <c r="AG598" s="10">
        <v>-0.1921502363</v>
      </c>
      <c r="AH598" s="10">
        <v>-6.7155695499999973E-2</v>
      </c>
      <c r="AI598" s="10">
        <v>-2.9034242899999924E-2</v>
      </c>
      <c r="AJ598" s="10">
        <v>-0.11800532120000001</v>
      </c>
      <c r="AK598" s="10">
        <v>-0.21331018000000002</v>
      </c>
      <c r="AL598" s="10">
        <v>-2.3999505900000023E-2</v>
      </c>
    </row>
    <row r="599" spans="1:38" x14ac:dyDescent="0.25">
      <c r="A599" s="135"/>
      <c r="G599" s="135"/>
      <c r="H599" s="135" t="str">
        <f t="shared" ref="H599" si="286">H580</f>
        <v>Total</v>
      </c>
      <c r="I599" s="18">
        <f t="shared" ref="I599:AL599" si="287">+SUM(I591:I598)</f>
        <v>1.1038065588907016</v>
      </c>
      <c r="J599" s="18">
        <f t="shared" si="287"/>
        <v>3.8896219413153617</v>
      </c>
      <c r="K599" s="18">
        <f t="shared" si="287"/>
        <v>9.7216784544878756</v>
      </c>
      <c r="L599" s="18">
        <f t="shared" si="287"/>
        <v>4.8739140241304648</v>
      </c>
      <c r="M599" s="18">
        <f t="shared" si="287"/>
        <v>0.82127088553571459</v>
      </c>
      <c r="N599" s="18">
        <f t="shared" si="287"/>
        <v>-11.152237590797153</v>
      </c>
      <c r="O599" s="18">
        <f t="shared" si="287"/>
        <v>-10.867353936828815</v>
      </c>
      <c r="P599" s="18">
        <f t="shared" si="287"/>
        <v>-12.374762901443404</v>
      </c>
      <c r="Q599" s="18">
        <f t="shared" si="287"/>
        <v>-26.964943140081186</v>
      </c>
      <c r="R599" s="18">
        <f t="shared" si="287"/>
        <v>-23.344535634704318</v>
      </c>
      <c r="S599" s="18">
        <f t="shared" si="287"/>
        <v>79.69660517745163</v>
      </c>
      <c r="T599" s="18">
        <f t="shared" si="287"/>
        <v>131.18421559266076</v>
      </c>
      <c r="U599" s="18">
        <f t="shared" si="287"/>
        <v>151.9194374633193</v>
      </c>
      <c r="V599" s="18">
        <f t="shared" si="287"/>
        <v>181.85687552671095</v>
      </c>
      <c r="W599" s="18">
        <f t="shared" si="287"/>
        <v>95.520566312040827</v>
      </c>
      <c r="X599" s="18">
        <f t="shared" si="287"/>
        <v>226.37436995641744</v>
      </c>
      <c r="Y599" s="18">
        <f t="shared" si="287"/>
        <v>202.38664474597039</v>
      </c>
      <c r="Z599" s="18">
        <f t="shared" si="287"/>
        <v>181.7296860166945</v>
      </c>
      <c r="AA599" s="18">
        <f t="shared" si="287"/>
        <v>203.01834056285753</v>
      </c>
      <c r="AB599" s="18">
        <f t="shared" si="287"/>
        <v>169.1969931026363</v>
      </c>
      <c r="AC599" s="18">
        <f t="shared" si="287"/>
        <v>172.28756552855751</v>
      </c>
      <c r="AD599" s="18">
        <f t="shared" si="287"/>
        <v>189.10744517997944</v>
      </c>
      <c r="AE599" s="18">
        <f t="shared" si="287"/>
        <v>197.17793433304459</v>
      </c>
      <c r="AF599" s="18">
        <f t="shared" si="287"/>
        <v>185.54635564839509</v>
      </c>
      <c r="AG599" s="18">
        <f t="shared" si="287"/>
        <v>167.22343809913085</v>
      </c>
      <c r="AH599" s="18">
        <f t="shared" si="287"/>
        <v>145.41041167129086</v>
      </c>
      <c r="AI599" s="18">
        <f t="shared" si="287"/>
        <v>148.32809824808535</v>
      </c>
      <c r="AJ599" s="18">
        <f t="shared" si="287"/>
        <v>111.72058096982028</v>
      </c>
      <c r="AK599" s="18">
        <f t="shared" si="287"/>
        <v>113.7778942486934</v>
      </c>
      <c r="AL599" s="18">
        <f t="shared" si="287"/>
        <v>135.87321824816237</v>
      </c>
    </row>
    <row r="600" spans="1:38" x14ac:dyDescent="0.25">
      <c r="A600" s="135"/>
      <c r="G600" s="135"/>
      <c r="H600" s="135"/>
      <c r="I600" s="135"/>
      <c r="J600" s="135"/>
      <c r="K600" s="135"/>
      <c r="L600" s="135"/>
      <c r="M600" s="135"/>
      <c r="N600" s="135"/>
      <c r="O600" s="135"/>
      <c r="P600" s="135"/>
      <c r="Q600" s="135"/>
      <c r="R600" s="135"/>
      <c r="S600" s="135"/>
      <c r="T600" s="135"/>
      <c r="U600" s="135"/>
      <c r="V600" s="135"/>
      <c r="W600" s="135"/>
      <c r="X600" s="135"/>
      <c r="Y600" s="135"/>
      <c r="Z600" s="135"/>
      <c r="AA600" s="135"/>
      <c r="AB600" s="135"/>
      <c r="AC600" s="135"/>
      <c r="AD600" s="135"/>
      <c r="AE600" s="135"/>
      <c r="AF600" s="135"/>
      <c r="AG600" s="135"/>
      <c r="AH600" s="135"/>
      <c r="AI600" s="135"/>
      <c r="AJ600" s="135"/>
      <c r="AK600" s="135"/>
      <c r="AL600" s="135"/>
    </row>
    <row r="601" spans="1:38" x14ac:dyDescent="0.25">
      <c r="A601" s="135"/>
      <c r="G601" s="135"/>
      <c r="H601" s="135"/>
      <c r="I601" s="135"/>
      <c r="J601" s="135"/>
      <c r="K601" s="135"/>
      <c r="L601" s="135"/>
      <c r="M601" s="135"/>
      <c r="N601" s="135"/>
      <c r="O601" s="135"/>
      <c r="P601" s="135"/>
      <c r="Q601" s="135"/>
      <c r="R601" s="135"/>
      <c r="S601" s="135"/>
      <c r="T601" s="135"/>
      <c r="U601" s="135"/>
      <c r="V601" s="135"/>
      <c r="W601" s="135"/>
      <c r="X601" s="135"/>
      <c r="Y601" s="135"/>
      <c r="Z601" s="135"/>
      <c r="AA601" s="135"/>
      <c r="AB601" s="135"/>
      <c r="AC601" s="135"/>
      <c r="AD601" s="135"/>
      <c r="AE601" s="135"/>
      <c r="AF601" s="135"/>
      <c r="AG601" s="135"/>
      <c r="AH601" s="135"/>
      <c r="AI601" s="135"/>
      <c r="AJ601" s="135"/>
      <c r="AK601" s="135"/>
      <c r="AL601" s="135"/>
    </row>
    <row r="602" spans="1:38" x14ac:dyDescent="0.25">
      <c r="A602" s="135"/>
      <c r="G602" s="135"/>
      <c r="H602" s="135"/>
      <c r="I602" s="135"/>
      <c r="J602" s="135"/>
      <c r="K602" s="135"/>
      <c r="L602" s="135"/>
      <c r="M602" s="135"/>
      <c r="N602" s="135"/>
      <c r="O602" s="135"/>
      <c r="P602" s="135"/>
      <c r="Q602" s="135"/>
      <c r="R602" s="135"/>
      <c r="S602" s="135"/>
      <c r="T602" s="135"/>
      <c r="U602" s="135"/>
      <c r="V602" s="135"/>
      <c r="W602" s="135"/>
      <c r="X602" s="135"/>
      <c r="Y602" s="135"/>
      <c r="Z602" s="135"/>
      <c r="AA602" s="135"/>
      <c r="AB602" s="135"/>
      <c r="AC602" s="135"/>
      <c r="AD602" s="135"/>
      <c r="AE602" s="135"/>
      <c r="AF602" s="135"/>
      <c r="AG602" s="135"/>
      <c r="AH602" s="135"/>
      <c r="AI602" s="135"/>
      <c r="AJ602" s="135"/>
      <c r="AK602" s="135"/>
      <c r="AL602" s="135"/>
    </row>
    <row r="603" spans="1:38" x14ac:dyDescent="0.25">
      <c r="A603" s="135"/>
      <c r="G603" s="135"/>
      <c r="H603" s="135"/>
      <c r="I603" s="135"/>
      <c r="J603" s="135"/>
      <c r="K603" s="135"/>
      <c r="L603" s="135"/>
      <c r="M603" s="135"/>
      <c r="N603" s="135"/>
      <c r="O603" s="135"/>
      <c r="P603" s="135"/>
      <c r="Q603" s="135"/>
      <c r="R603" s="135"/>
      <c r="S603" s="135"/>
      <c r="T603" s="135"/>
      <c r="U603" s="135"/>
      <c r="V603" s="135"/>
      <c r="W603" s="135"/>
      <c r="X603" s="135"/>
      <c r="Y603" s="135"/>
      <c r="Z603" s="135"/>
      <c r="AA603" s="135"/>
      <c r="AB603" s="135"/>
      <c r="AC603" s="135"/>
      <c r="AD603" s="135"/>
      <c r="AE603" s="135"/>
      <c r="AF603" s="135"/>
      <c r="AG603" s="135"/>
      <c r="AH603" s="135"/>
      <c r="AI603" s="135"/>
      <c r="AJ603" s="135"/>
      <c r="AK603" s="135"/>
      <c r="AL603" s="135"/>
    </row>
    <row r="604" spans="1:38" x14ac:dyDescent="0.25">
      <c r="A604" s="135"/>
      <c r="G604" s="135"/>
      <c r="H604" s="135"/>
      <c r="I604" s="135"/>
      <c r="J604" s="135"/>
      <c r="K604" s="135"/>
      <c r="L604" s="135"/>
      <c r="M604" s="135"/>
      <c r="N604" s="135"/>
      <c r="O604" s="135"/>
      <c r="P604" s="135"/>
      <c r="Q604" s="135"/>
      <c r="R604" s="135"/>
      <c r="S604" s="135"/>
      <c r="T604" s="135"/>
      <c r="U604" s="135"/>
      <c r="V604" s="135"/>
      <c r="W604" s="135"/>
      <c r="X604" s="135"/>
      <c r="Y604" s="135"/>
      <c r="Z604" s="135"/>
      <c r="AA604" s="135"/>
      <c r="AB604" s="135"/>
      <c r="AC604" s="135"/>
      <c r="AD604" s="135"/>
      <c r="AE604" s="135"/>
      <c r="AF604" s="135"/>
      <c r="AG604" s="135"/>
      <c r="AH604" s="135"/>
      <c r="AI604" s="135"/>
      <c r="AJ604" s="135"/>
      <c r="AK604" s="135"/>
      <c r="AL604" s="135"/>
    </row>
    <row r="605" spans="1:38" ht="15.75" thickBot="1" x14ac:dyDescent="0.3">
      <c r="A605" s="139"/>
      <c r="B605" s="139"/>
      <c r="C605" s="139"/>
      <c r="D605" s="139"/>
      <c r="E605" s="139"/>
      <c r="F605" s="139"/>
      <c r="G605" s="139"/>
      <c r="H605" s="139"/>
      <c r="I605" s="139"/>
      <c r="J605" s="139"/>
      <c r="K605" s="139"/>
      <c r="L605" s="139"/>
      <c r="M605" s="139"/>
      <c r="N605" s="139"/>
      <c r="O605" s="139"/>
      <c r="P605" s="139"/>
      <c r="Q605" s="139"/>
      <c r="R605" s="139"/>
      <c r="S605" s="139"/>
      <c r="T605" s="139"/>
      <c r="U605" s="139"/>
      <c r="V605" s="139"/>
      <c r="W605" s="139"/>
      <c r="X605" s="139"/>
      <c r="Y605" s="139"/>
      <c r="Z605" s="139"/>
      <c r="AA605" s="139"/>
      <c r="AB605" s="139"/>
      <c r="AC605" s="139"/>
      <c r="AD605" s="139"/>
      <c r="AE605" s="139"/>
      <c r="AF605" s="139"/>
      <c r="AG605" s="139"/>
      <c r="AH605" s="139"/>
      <c r="AI605" s="139"/>
      <c r="AJ605" s="139"/>
      <c r="AK605" s="139"/>
      <c r="AL605" s="139"/>
    </row>
    <row r="606" spans="1:38" x14ac:dyDescent="0.25">
      <c r="A606" s="134" t="str">
        <f>+A587</f>
        <v>Option 8: 750 MW in 2030 and 750 MW in 2032</v>
      </c>
      <c r="B606" s="134"/>
      <c r="G606" s="135"/>
      <c r="H606" s="135"/>
      <c r="I606" s="135"/>
      <c r="J606" s="135"/>
      <c r="K606" s="135"/>
      <c r="L606" s="135"/>
      <c r="M606" s="135"/>
      <c r="N606" s="135"/>
      <c r="O606" s="135"/>
      <c r="P606" s="135"/>
      <c r="Q606" s="135"/>
      <c r="R606" s="135"/>
      <c r="S606" s="135"/>
      <c r="T606" s="135"/>
      <c r="U606" s="135"/>
      <c r="V606" s="135"/>
      <c r="W606" s="135"/>
      <c r="X606" s="135"/>
      <c r="Y606" s="135"/>
      <c r="Z606" s="135"/>
      <c r="AA606" s="135"/>
      <c r="AB606" s="135"/>
      <c r="AC606" s="135"/>
      <c r="AD606" s="135"/>
      <c r="AE606" s="135"/>
      <c r="AF606" s="135"/>
      <c r="AG606" s="135"/>
      <c r="AH606" s="135"/>
      <c r="AI606" s="135"/>
      <c r="AJ606" s="135"/>
      <c r="AK606" s="135"/>
      <c r="AL606" s="135"/>
    </row>
    <row r="607" spans="1:38" x14ac:dyDescent="0.25">
      <c r="A607" s="134" t="s">
        <v>15</v>
      </c>
      <c r="B607" s="134" t="str">
        <f>+Overview!D9</f>
        <v>3. Sustained renewables uptake</v>
      </c>
      <c r="G607" s="135"/>
      <c r="H607" s="135"/>
      <c r="I607" s="135"/>
      <c r="J607" s="135"/>
      <c r="K607" s="135"/>
      <c r="L607" s="135"/>
      <c r="M607" s="135"/>
      <c r="N607" s="135"/>
      <c r="O607" s="135"/>
      <c r="P607" s="135"/>
      <c r="Q607" s="135"/>
      <c r="R607" s="135"/>
      <c r="S607" s="135"/>
      <c r="T607" s="135"/>
      <c r="U607" s="135"/>
      <c r="V607" s="135"/>
      <c r="W607" s="135"/>
      <c r="X607" s="135"/>
      <c r="Y607" s="135"/>
      <c r="Z607" s="135"/>
      <c r="AA607" s="135"/>
      <c r="AB607" s="135"/>
      <c r="AC607" s="135"/>
      <c r="AD607" s="135"/>
      <c r="AE607" s="135"/>
      <c r="AF607" s="135"/>
      <c r="AG607" s="135"/>
      <c r="AH607" s="135"/>
      <c r="AI607" s="135"/>
      <c r="AJ607" s="135"/>
      <c r="AK607" s="135"/>
      <c r="AL607" s="135"/>
    </row>
    <row r="608" spans="1:38" x14ac:dyDescent="0.25">
      <c r="A608" s="136" t="s">
        <v>145</v>
      </c>
      <c r="B608" s="137" t="s">
        <v>161</v>
      </c>
      <c r="C608" s="137" t="s">
        <v>142</v>
      </c>
      <c r="D608" s="138" t="s">
        <v>158</v>
      </c>
      <c r="G608" s="135"/>
      <c r="H608" s="135"/>
      <c r="I608" s="135"/>
      <c r="J608" s="135"/>
      <c r="K608" s="135"/>
      <c r="L608" s="135"/>
      <c r="M608" s="135"/>
      <c r="N608" s="135"/>
      <c r="O608" s="135"/>
      <c r="P608" s="135"/>
      <c r="Q608" s="135"/>
      <c r="R608" s="135"/>
      <c r="S608" s="135"/>
      <c r="T608" s="135"/>
      <c r="U608" s="135"/>
      <c r="V608" s="135"/>
      <c r="W608" s="135"/>
      <c r="X608" s="135"/>
      <c r="Y608" s="135"/>
      <c r="Z608" s="135"/>
      <c r="AA608" s="135"/>
      <c r="AB608" s="135"/>
      <c r="AC608" s="135"/>
      <c r="AD608" s="135"/>
      <c r="AE608" s="135"/>
      <c r="AF608" s="135"/>
      <c r="AG608" s="135"/>
      <c r="AH608" s="135"/>
      <c r="AI608" s="135"/>
      <c r="AJ608" s="135"/>
      <c r="AK608" s="135"/>
      <c r="AL608" s="135"/>
    </row>
    <row r="609" spans="1:38" x14ac:dyDescent="0.25">
      <c r="A609" s="135"/>
      <c r="G609" s="135" t="s">
        <v>128</v>
      </c>
      <c r="H609" s="135"/>
      <c r="I609" s="142" t="s">
        <v>23</v>
      </c>
      <c r="J609" s="142" t="s">
        <v>24</v>
      </c>
      <c r="K609" s="142" t="s">
        <v>25</v>
      </c>
      <c r="L609" s="142" t="s">
        <v>26</v>
      </c>
      <c r="M609" s="142" t="s">
        <v>27</v>
      </c>
      <c r="N609" s="142" t="s">
        <v>28</v>
      </c>
      <c r="O609" s="142" t="s">
        <v>29</v>
      </c>
      <c r="P609" s="142" t="s">
        <v>30</v>
      </c>
      <c r="Q609" s="142" t="s">
        <v>31</v>
      </c>
      <c r="R609" s="142" t="s">
        <v>32</v>
      </c>
      <c r="S609" s="142" t="s">
        <v>33</v>
      </c>
      <c r="T609" s="142" t="s">
        <v>34</v>
      </c>
      <c r="U609" s="142" t="s">
        <v>35</v>
      </c>
      <c r="V609" s="142" t="s">
        <v>36</v>
      </c>
      <c r="W609" s="142" t="s">
        <v>37</v>
      </c>
      <c r="X609" s="142" t="s">
        <v>38</v>
      </c>
      <c r="Y609" s="142" t="s">
        <v>39</v>
      </c>
      <c r="Z609" s="142" t="s">
        <v>40</v>
      </c>
      <c r="AA609" s="142" t="s">
        <v>41</v>
      </c>
      <c r="AB609" s="142" t="s">
        <v>42</v>
      </c>
      <c r="AC609" s="142" t="s">
        <v>43</v>
      </c>
      <c r="AD609" s="142" t="s">
        <v>44</v>
      </c>
      <c r="AE609" s="142" t="s">
        <v>45</v>
      </c>
      <c r="AF609" s="142" t="s">
        <v>46</v>
      </c>
      <c r="AG609" s="142" t="s">
        <v>47</v>
      </c>
      <c r="AH609" s="142" t="s">
        <v>48</v>
      </c>
      <c r="AI609" s="142" t="s">
        <v>49</v>
      </c>
      <c r="AJ609" s="142" t="s">
        <v>50</v>
      </c>
      <c r="AK609" s="142" t="s">
        <v>51</v>
      </c>
      <c r="AL609" s="142" t="s">
        <v>52</v>
      </c>
    </row>
    <row r="610" spans="1:38" x14ac:dyDescent="0.25">
      <c r="A610" s="135"/>
      <c r="G610" s="8"/>
      <c r="H610" s="9" t="s">
        <v>16</v>
      </c>
      <c r="I610" s="141">
        <v>1.5873300095374937E-3</v>
      </c>
      <c r="J610" s="141">
        <v>1.6236842778284723E-3</v>
      </c>
      <c r="K610" s="141">
        <v>0.50588856748498756</v>
      </c>
      <c r="L610" s="141">
        <v>5.5397500164286839</v>
      </c>
      <c r="M610" s="141">
        <v>2.7757442275399171</v>
      </c>
      <c r="N610" s="141">
        <v>1.8927498634087101</v>
      </c>
      <c r="O610" s="141">
        <v>4.5558257219894358</v>
      </c>
      <c r="P610" s="141">
        <v>-6.1970277686918962</v>
      </c>
      <c r="Q610" s="141">
        <v>-7.4638063911654626</v>
      </c>
      <c r="R610" s="141">
        <v>-16.141334519288648</v>
      </c>
      <c r="S610" s="141">
        <v>97.660839516856868</v>
      </c>
      <c r="T610" s="141">
        <v>49.944247721859028</v>
      </c>
      <c r="U610" s="141">
        <v>17.04928447908469</v>
      </c>
      <c r="V610" s="141">
        <v>14.825546638435753</v>
      </c>
      <c r="W610" s="141">
        <v>5.931129184175461</v>
      </c>
      <c r="X610" s="141">
        <v>12.459908162605188</v>
      </c>
      <c r="Y610" s="141">
        <v>-46.952982556425468</v>
      </c>
      <c r="Z610" s="141">
        <v>-84.048110353776337</v>
      </c>
      <c r="AA610" s="141">
        <v>-42.871334091265908</v>
      </c>
      <c r="AB610" s="141">
        <v>-105.77548909939196</v>
      </c>
      <c r="AC610" s="141">
        <v>-112.58842336184216</v>
      </c>
      <c r="AD610" s="141">
        <v>-101.37551516571966</v>
      </c>
      <c r="AE610" s="141">
        <v>-78.576951368191658</v>
      </c>
      <c r="AF610" s="141">
        <v>-88.58599198517868</v>
      </c>
      <c r="AG610" s="141">
        <v>-92.541624635241078</v>
      </c>
      <c r="AH610" s="141">
        <v>-85.720397481918553</v>
      </c>
      <c r="AI610" s="141">
        <v>-69.402344571753474</v>
      </c>
      <c r="AJ610" s="141">
        <v>-76.29742568427946</v>
      </c>
      <c r="AK610" s="141">
        <v>-69.918715674004943</v>
      </c>
      <c r="AL610" s="141">
        <v>-62.196062587797769</v>
      </c>
    </row>
    <row r="611" spans="1:38" x14ac:dyDescent="0.25">
      <c r="A611" s="135"/>
      <c r="G611" s="11"/>
      <c r="H611" s="9" t="s">
        <v>125</v>
      </c>
      <c r="I611" s="10">
        <v>0.51773983887714792</v>
      </c>
      <c r="J611" s="10">
        <v>0.4888865778510052</v>
      </c>
      <c r="K611" s="10">
        <v>0.59144693662510317</v>
      </c>
      <c r="L611" s="10">
        <v>1.8987306112362816</v>
      </c>
      <c r="M611" s="10">
        <v>1.5030842930698185</v>
      </c>
      <c r="N611" s="10">
        <v>1.185791112131966</v>
      </c>
      <c r="O611" s="10">
        <v>1.8002225591151557</v>
      </c>
      <c r="P611" s="10">
        <v>7.0428821292448447</v>
      </c>
      <c r="Q611" s="10">
        <v>6.2482923267999695</v>
      </c>
      <c r="R611" s="10">
        <v>3.6545572834051541</v>
      </c>
      <c r="S611" s="10">
        <v>25.54129621478603</v>
      </c>
      <c r="T611" s="10">
        <v>12.171693069544176</v>
      </c>
      <c r="U611" s="10">
        <v>7.5978036580557955</v>
      </c>
      <c r="V611" s="10">
        <v>5.9557385368499354</v>
      </c>
      <c r="W611" s="10">
        <v>4.297665583371213</v>
      </c>
      <c r="X611" s="10">
        <v>6.5431486754312118</v>
      </c>
      <c r="Y611" s="10">
        <v>-10.340869441336281</v>
      </c>
      <c r="Z611" s="10">
        <v>-21.87656252126726</v>
      </c>
      <c r="AA611" s="10">
        <v>-9.0988888240021879</v>
      </c>
      <c r="AB611" s="10">
        <v>-36.54443449419125</v>
      </c>
      <c r="AC611" s="10">
        <v>-38.289539523818121</v>
      </c>
      <c r="AD611" s="10">
        <v>-35.01694633109787</v>
      </c>
      <c r="AE611" s="10">
        <v>-28.199826560859037</v>
      </c>
      <c r="AF611" s="10">
        <v>-30.591876391458868</v>
      </c>
      <c r="AG611" s="10">
        <v>-31.950728708338261</v>
      </c>
      <c r="AH611" s="10">
        <v>-29.758756419072938</v>
      </c>
      <c r="AI611" s="10">
        <v>-24.275166912365307</v>
      </c>
      <c r="AJ611" s="10">
        <v>-26.081319945472785</v>
      </c>
      <c r="AK611" s="10">
        <v>-23.77820050043249</v>
      </c>
      <c r="AL611" s="10">
        <v>-21.247073011559962</v>
      </c>
    </row>
    <row r="612" spans="1:38" x14ac:dyDescent="0.25">
      <c r="A612" s="135"/>
      <c r="G612" s="12"/>
      <c r="H612" s="9" t="s">
        <v>17</v>
      </c>
      <c r="I612" s="10">
        <v>-0.347152618380278</v>
      </c>
      <c r="J612" s="10">
        <v>-0.34443449310674623</v>
      </c>
      <c r="K612" s="10">
        <v>1.6649702021391022</v>
      </c>
      <c r="L612" s="10">
        <v>0.96527790792106316</v>
      </c>
      <c r="M612" s="10">
        <v>4.3065893405660063</v>
      </c>
      <c r="N612" s="10">
        <v>1.8784600332983246</v>
      </c>
      <c r="O612" s="10">
        <v>-2.3757946470550451</v>
      </c>
      <c r="P612" s="10">
        <v>-9.4124747964242488</v>
      </c>
      <c r="Q612" s="10">
        <v>-2.510132869078916</v>
      </c>
      <c r="R612" s="10">
        <v>6.6355542309711382</v>
      </c>
      <c r="S612" s="10">
        <v>69.201281413636707</v>
      </c>
      <c r="T612" s="10">
        <v>66.087149801942132</v>
      </c>
      <c r="U612" s="10">
        <v>141.18585008472655</v>
      </c>
      <c r="V612" s="10">
        <v>185.40581987129963</v>
      </c>
      <c r="W612" s="10">
        <v>78.095824368693911</v>
      </c>
      <c r="X612" s="10">
        <v>164.08073861860316</v>
      </c>
      <c r="Y612" s="10">
        <v>213.62342117458456</v>
      </c>
      <c r="Z612" s="10">
        <v>289.4191225727775</v>
      </c>
      <c r="AA612" s="10">
        <v>245.45448907659284</v>
      </c>
      <c r="AB612" s="10">
        <v>295.00922966226631</v>
      </c>
      <c r="AC612" s="10">
        <v>290.39888821696013</v>
      </c>
      <c r="AD612" s="10">
        <v>313.26135658249905</v>
      </c>
      <c r="AE612" s="10">
        <v>276.60444863052544</v>
      </c>
      <c r="AF612" s="10">
        <v>298.37412553391323</v>
      </c>
      <c r="AG612" s="10">
        <v>278.13904479230018</v>
      </c>
      <c r="AH612" s="10">
        <v>237.06339390794369</v>
      </c>
      <c r="AI612" s="10">
        <v>231.03676427112373</v>
      </c>
      <c r="AJ612" s="10">
        <v>205.63927250830989</v>
      </c>
      <c r="AK612" s="10">
        <v>195.84308686529198</v>
      </c>
      <c r="AL612" s="10">
        <v>208.63133808314296</v>
      </c>
    </row>
    <row r="613" spans="1:38" x14ac:dyDescent="0.25">
      <c r="A613" s="135"/>
      <c r="G613" s="13"/>
      <c r="H613" s="9" t="s">
        <v>126</v>
      </c>
      <c r="I613" s="10">
        <v>4.6335792502418371E-2</v>
      </c>
      <c r="J613" s="10">
        <v>0.39892716111933169</v>
      </c>
      <c r="K613" s="10">
        <v>-0.19035144500389833</v>
      </c>
      <c r="L613" s="10">
        <v>-0.62184382843668118</v>
      </c>
      <c r="M613" s="10">
        <v>-0.32596053118550117</v>
      </c>
      <c r="N613" s="10">
        <v>-0.1721013119838517</v>
      </c>
      <c r="O613" s="10">
        <v>-0.29237344513944663</v>
      </c>
      <c r="P613" s="10">
        <v>2.0683672932653963</v>
      </c>
      <c r="Q613" s="10">
        <v>-0.6486843736128094</v>
      </c>
      <c r="R613" s="10">
        <v>1.7568838796137243</v>
      </c>
      <c r="S613" s="10">
        <v>-3.3883676683391286</v>
      </c>
      <c r="T613" s="10">
        <v>1.2431009524221963</v>
      </c>
      <c r="U613" s="10">
        <v>5.4461386693197369</v>
      </c>
      <c r="V613" s="10">
        <v>6.5043572518870292</v>
      </c>
      <c r="W613" s="10">
        <v>7.6451652310165059</v>
      </c>
      <c r="X613" s="10">
        <v>5.6366150565958719</v>
      </c>
      <c r="Y613" s="10">
        <v>9.8027715879277366</v>
      </c>
      <c r="Z613" s="10">
        <v>16.616696952371626</v>
      </c>
      <c r="AA613" s="10">
        <v>13.511908433866836</v>
      </c>
      <c r="AB613" s="10">
        <v>20.545807664501353</v>
      </c>
      <c r="AC613" s="10">
        <v>20.289597390140614</v>
      </c>
      <c r="AD613" s="10">
        <v>18.541103328186693</v>
      </c>
      <c r="AE613" s="10">
        <v>16.221574551281378</v>
      </c>
      <c r="AF613" s="10">
        <v>15.318391257783787</v>
      </c>
      <c r="AG613" s="10">
        <v>15.639838973914607</v>
      </c>
      <c r="AH613" s="10">
        <v>14.654224190232128</v>
      </c>
      <c r="AI613" s="10">
        <v>12.705609022204499</v>
      </c>
      <c r="AJ613" s="10">
        <v>13.52986129035628</v>
      </c>
      <c r="AK613" s="10">
        <v>12.306238030702275</v>
      </c>
      <c r="AL613" s="10">
        <v>10.018277905541368</v>
      </c>
    </row>
    <row r="614" spans="1:38" x14ac:dyDescent="0.25">
      <c r="A614" s="135"/>
      <c r="G614" s="14"/>
      <c r="H614" s="9" t="s">
        <v>18</v>
      </c>
      <c r="I614" s="10">
        <v>9.8624861700160726E-5</v>
      </c>
      <c r="J614" s="10">
        <v>9.7116741207665404E-5</v>
      </c>
      <c r="K614" s="10">
        <v>1.5440505763725959E-5</v>
      </c>
      <c r="L614" s="10">
        <v>2.2624623904800929E-5</v>
      </c>
      <c r="M614" s="10">
        <v>3.7448519051942242E-2</v>
      </c>
      <c r="N614" s="10">
        <v>6.5997820483332248E-5</v>
      </c>
      <c r="O614" s="10">
        <v>0.67925646776891213</v>
      </c>
      <c r="P614" s="10">
        <v>3.5023150396347944</v>
      </c>
      <c r="Q614" s="10">
        <v>3.0713749391161826</v>
      </c>
      <c r="R614" s="10">
        <v>1.6783946592061909</v>
      </c>
      <c r="S614" s="10">
        <v>16.331941349053551</v>
      </c>
      <c r="T614" s="10">
        <v>19.228988103396716</v>
      </c>
      <c r="U614" s="10">
        <v>43.074934394052264</v>
      </c>
      <c r="V614" s="10">
        <v>30.573540755972545</v>
      </c>
      <c r="W614" s="10">
        <v>28.870196015581996</v>
      </c>
      <c r="X614" s="10">
        <v>32.207712511587573</v>
      </c>
      <c r="Y614" s="10">
        <v>16.593982459602785</v>
      </c>
      <c r="Z614" s="10">
        <v>5.2290418554203484</v>
      </c>
      <c r="AA614" s="10">
        <v>12.269053868216133</v>
      </c>
      <c r="AB614" s="10">
        <v>-1.2933967243763504</v>
      </c>
      <c r="AC614" s="10">
        <v>-3.7972055347912601</v>
      </c>
      <c r="AD614" s="10">
        <v>-2.0038855603332308</v>
      </c>
      <c r="AE614" s="10">
        <v>1.6589202695499239</v>
      </c>
      <c r="AF614" s="10">
        <v>-0.66344618514722242</v>
      </c>
      <c r="AG614" s="10">
        <v>-4.3460448587808287</v>
      </c>
      <c r="AH614" s="10">
        <v>-4.0153046698663957</v>
      </c>
      <c r="AI614" s="10">
        <v>6.7244050185991E-2</v>
      </c>
      <c r="AJ614" s="10">
        <v>-2.326525669053126</v>
      </c>
      <c r="AK614" s="10">
        <v>-1.3001437298086671</v>
      </c>
      <c r="AL614" s="10">
        <v>0.52836887963206891</v>
      </c>
    </row>
    <row r="615" spans="1:38" x14ac:dyDescent="0.25">
      <c r="A615" s="135"/>
      <c r="G615" s="15"/>
      <c r="H615" s="9" t="s">
        <v>19</v>
      </c>
      <c r="I615" s="10">
        <v>1.2780164899999944E-4</v>
      </c>
      <c r="J615" s="10">
        <v>1.3625884199999988E-4</v>
      </c>
      <c r="K615" s="10">
        <v>4.9986787702493984E-4</v>
      </c>
      <c r="L615" s="10">
        <v>-0.29231350659501487</v>
      </c>
      <c r="M615" s="10">
        <v>-0.34256337461100017</v>
      </c>
      <c r="N615" s="10">
        <v>-7.2520574500988033E-2</v>
      </c>
      <c r="O615" s="10">
        <v>0.24170810345199811</v>
      </c>
      <c r="P615" s="10">
        <v>4.5565027144998993E-2</v>
      </c>
      <c r="Q615" s="10">
        <v>-4.835640645E-2</v>
      </c>
      <c r="R615" s="10">
        <v>-0.90176698526000021</v>
      </c>
      <c r="S615" s="10">
        <v>-3.7669051519990022</v>
      </c>
      <c r="T615" s="10">
        <v>-23.907200145796995</v>
      </c>
      <c r="U615" s="10">
        <v>0.18711965106100048</v>
      </c>
      <c r="V615" s="10">
        <v>3.8538305556050219</v>
      </c>
      <c r="W615" s="10">
        <v>0.56741036168399983</v>
      </c>
      <c r="X615" s="10">
        <v>-0.87675727716299789</v>
      </c>
      <c r="Y615" s="10">
        <v>-6.1789124400000138E-4</v>
      </c>
      <c r="Z615" s="10">
        <v>8.5724167099829991</v>
      </c>
      <c r="AA615" s="10">
        <v>1.5649874344300008</v>
      </c>
      <c r="AB615" s="10">
        <v>0.40337712551400529</v>
      </c>
      <c r="AC615" s="10">
        <v>-0.17555872548699814</v>
      </c>
      <c r="AD615" s="10">
        <v>0.43708657401599993</v>
      </c>
      <c r="AE615" s="10">
        <v>0.94573500859600124</v>
      </c>
      <c r="AF615" s="10">
        <v>-0.19164778067399979</v>
      </c>
      <c r="AG615" s="10">
        <v>-2.0301180999999953E-3</v>
      </c>
      <c r="AH615" s="10">
        <v>-0.12785472768899986</v>
      </c>
      <c r="AI615" s="10">
        <v>-0.2051637484919997</v>
      </c>
      <c r="AJ615" s="10">
        <v>0.24488791687200262</v>
      </c>
      <c r="AK615" s="10">
        <v>3.6920230531999776E-2</v>
      </c>
      <c r="AL615" s="10">
        <v>0.81332051937799932</v>
      </c>
    </row>
    <row r="616" spans="1:38" x14ac:dyDescent="0.25">
      <c r="A616" s="135"/>
      <c r="G616" s="16"/>
      <c r="H616" s="9" t="s">
        <v>20</v>
      </c>
      <c r="I616" s="10">
        <v>-0.47869842943357099</v>
      </c>
      <c r="J616" s="10">
        <v>5.4294241213429295E-6</v>
      </c>
      <c r="K616" s="10">
        <v>-6.1969553984672652E-7</v>
      </c>
      <c r="L616" s="10">
        <v>-3.1704320624930386E-6</v>
      </c>
      <c r="M616" s="10">
        <v>-0.65612106835701312</v>
      </c>
      <c r="N616" s="10">
        <v>6.5956092366654673E-3</v>
      </c>
      <c r="O616" s="10">
        <v>4.3026584520025377E-6</v>
      </c>
      <c r="P616" s="10">
        <v>-11.70726049479878</v>
      </c>
      <c r="Q616" s="10">
        <v>1.0719910292719949E-4</v>
      </c>
      <c r="R616" s="10">
        <v>1.1903341493460231E-7</v>
      </c>
      <c r="S616" s="10">
        <v>1.4593828577557102E-7</v>
      </c>
      <c r="T616" s="10">
        <v>-9.1641146786585213E-7</v>
      </c>
      <c r="U616" s="10">
        <v>-4.1705095259342295E-4</v>
      </c>
      <c r="V616" s="10">
        <v>2.0827109799070695E-7</v>
      </c>
      <c r="W616" s="10">
        <v>-7.4688592368181886E-2</v>
      </c>
      <c r="X616" s="10">
        <v>-1.251634509980917E-7</v>
      </c>
      <c r="Y616" s="10">
        <v>-1.0963728043394054E-7</v>
      </c>
      <c r="Z616" s="10">
        <v>-9.0060293668400903E-8</v>
      </c>
      <c r="AA616" s="10">
        <v>-6.6483188875889866E-7</v>
      </c>
      <c r="AB616" s="10">
        <v>-6.3126957545228183E-8</v>
      </c>
      <c r="AC616" s="10">
        <v>4.5794159805320162E-7</v>
      </c>
      <c r="AD616" s="10">
        <v>2.3418504795084868E-7</v>
      </c>
      <c r="AE616" s="10">
        <v>4.2657637888674295E-8</v>
      </c>
      <c r="AF616" s="10">
        <v>-3.9123390793633989E-8</v>
      </c>
      <c r="AG616" s="10">
        <v>-2.0427401012363053E-6</v>
      </c>
      <c r="AH616" s="10">
        <v>-1.9158479962501977E-8</v>
      </c>
      <c r="AI616" s="10">
        <v>-1.6864133796630898E-8</v>
      </c>
      <c r="AJ616" s="10">
        <v>-8.0550232846029635E-9</v>
      </c>
      <c r="AK616" s="10">
        <v>-4.0374219365776049E-6</v>
      </c>
      <c r="AL616" s="10">
        <v>2.9436412560052466E-8</v>
      </c>
    </row>
    <row r="617" spans="1:38" x14ac:dyDescent="0.25">
      <c r="A617" s="135"/>
      <c r="G617" s="17"/>
      <c r="H617" s="9" t="s">
        <v>21</v>
      </c>
      <c r="I617" s="10">
        <v>3.9295438500008828E-4</v>
      </c>
      <c r="J617" s="10">
        <v>4.0424575215000647E-3</v>
      </c>
      <c r="K617" s="10">
        <v>1.6846312145999964E-2</v>
      </c>
      <c r="L617" s="10">
        <v>3.8636851209999989E-2</v>
      </c>
      <c r="M617" s="10">
        <v>4.329449873350022E-2</v>
      </c>
      <c r="N617" s="10">
        <v>1.4925212910000041E-2</v>
      </c>
      <c r="O617" s="10">
        <v>8.0920334199999777E-3</v>
      </c>
      <c r="P617" s="10">
        <v>-0.10739910480000003</v>
      </c>
      <c r="Q617" s="10">
        <v>-2.6761611059999857E-2</v>
      </c>
      <c r="R617" s="10">
        <v>-8.9681147699999908E-2</v>
      </c>
      <c r="S617" s="10">
        <v>-0.2073778637999999</v>
      </c>
      <c r="T617" s="10">
        <v>-0.34325066639999996</v>
      </c>
      <c r="U617" s="10">
        <v>-0.24928127710000003</v>
      </c>
      <c r="V617" s="10">
        <v>-0.24446772236000014</v>
      </c>
      <c r="W617" s="10">
        <v>-0.3546815237</v>
      </c>
      <c r="X617" s="10">
        <v>-0.21291585030000004</v>
      </c>
      <c r="Y617" s="10">
        <v>-0.35393679309999992</v>
      </c>
      <c r="Z617" s="10">
        <v>-0.11097401980000005</v>
      </c>
      <c r="AA617" s="10">
        <v>-6.3631028299999948E-2</v>
      </c>
      <c r="AB617" s="10">
        <v>-0.23611236759999998</v>
      </c>
      <c r="AC617" s="10">
        <v>-0.28056626595</v>
      </c>
      <c r="AD617" s="10">
        <v>-0.15464612199999994</v>
      </c>
      <c r="AE617" s="10">
        <v>-0.21354626830000001</v>
      </c>
      <c r="AF617" s="10">
        <v>-0.27009373959999999</v>
      </c>
      <c r="AG617" s="10">
        <v>-0.23542959070000002</v>
      </c>
      <c r="AH617" s="10">
        <v>-9.2955541299999972E-2</v>
      </c>
      <c r="AI617" s="10">
        <v>-5.104388480000005E-2</v>
      </c>
      <c r="AJ617" s="10">
        <v>-0.15147358579999995</v>
      </c>
      <c r="AK617" s="10">
        <v>-0.2139203695000001</v>
      </c>
      <c r="AL617" s="10">
        <v>1.622368508999994E-3</v>
      </c>
    </row>
    <row r="618" spans="1:38" x14ac:dyDescent="0.25">
      <c r="A618" s="135"/>
      <c r="G618" s="135"/>
      <c r="H618" s="135" t="s">
        <v>22</v>
      </c>
      <c r="I618" s="18">
        <f t="shared" ref="I618:AL618" si="288">+SUM(I610:I617)</f>
        <v>-0.25956870552904499</v>
      </c>
      <c r="J618" s="18">
        <f t="shared" si="288"/>
        <v>0.54928419267024831</v>
      </c>
      <c r="K618" s="18">
        <f t="shared" si="288"/>
        <v>2.5893152620785433</v>
      </c>
      <c r="L618" s="18">
        <f t="shared" si="288"/>
        <v>7.5282575059561747</v>
      </c>
      <c r="M618" s="18">
        <f t="shared" si="288"/>
        <v>7.3415159048076699</v>
      </c>
      <c r="N618" s="18">
        <f t="shared" si="288"/>
        <v>4.7339659423213094</v>
      </c>
      <c r="O618" s="18">
        <f t="shared" si="288"/>
        <v>4.6169410962094615</v>
      </c>
      <c r="P618" s="18">
        <f t="shared" si="288"/>
        <v>-14.765032675424891</v>
      </c>
      <c r="Q618" s="18">
        <f t="shared" si="288"/>
        <v>-1.3779671863481084</v>
      </c>
      <c r="R618" s="18">
        <f t="shared" si="288"/>
        <v>-3.4073924800190256</v>
      </c>
      <c r="S618" s="18">
        <f t="shared" si="288"/>
        <v>201.37270795613333</v>
      </c>
      <c r="T618" s="18">
        <f t="shared" si="288"/>
        <v>124.4247279205558</v>
      </c>
      <c r="U618" s="18">
        <f t="shared" si="288"/>
        <v>214.29143260824745</v>
      </c>
      <c r="V618" s="18">
        <f t="shared" si="288"/>
        <v>246.87436609596099</v>
      </c>
      <c r="W618" s="18">
        <f t="shared" si="288"/>
        <v>124.97802062845491</v>
      </c>
      <c r="X618" s="18">
        <f t="shared" si="288"/>
        <v>219.83844977219658</v>
      </c>
      <c r="Y618" s="18">
        <f t="shared" si="288"/>
        <v>182.37176843037207</v>
      </c>
      <c r="Z618" s="18">
        <f t="shared" si="288"/>
        <v>213.80163110564857</v>
      </c>
      <c r="AA618" s="18">
        <f t="shared" si="288"/>
        <v>220.76658420470582</v>
      </c>
      <c r="AB618" s="18">
        <f t="shared" si="288"/>
        <v>172.10898170359516</v>
      </c>
      <c r="AC618" s="18">
        <f t="shared" si="288"/>
        <v>155.55719265315381</v>
      </c>
      <c r="AD618" s="18">
        <f t="shared" si="288"/>
        <v>193.68855353973603</v>
      </c>
      <c r="AE618" s="18">
        <f t="shared" si="288"/>
        <v>188.44035430525966</v>
      </c>
      <c r="AF618" s="18">
        <f t="shared" si="288"/>
        <v>193.38946067051486</v>
      </c>
      <c r="AG618" s="18">
        <f t="shared" si="288"/>
        <v>164.70302381231451</v>
      </c>
      <c r="AH618" s="18">
        <f t="shared" si="288"/>
        <v>132.00234923917046</v>
      </c>
      <c r="AI618" s="18">
        <f t="shared" si="288"/>
        <v>149.8758982092393</v>
      </c>
      <c r="AJ618" s="18">
        <f t="shared" si="288"/>
        <v>114.55727682287777</v>
      </c>
      <c r="AK618" s="18">
        <f t="shared" si="288"/>
        <v>112.97526081535823</v>
      </c>
      <c r="AL618" s="18">
        <f t="shared" si="288"/>
        <v>136.5497921862821</v>
      </c>
    </row>
    <row r="619" spans="1:38" x14ac:dyDescent="0.25">
      <c r="A619" s="135"/>
      <c r="G619" s="135"/>
      <c r="H619" s="135"/>
      <c r="I619" s="135"/>
      <c r="J619" s="135"/>
      <c r="K619" s="135"/>
      <c r="L619" s="135"/>
      <c r="M619" s="135"/>
      <c r="N619" s="135"/>
      <c r="O619" s="135"/>
      <c r="P619" s="135"/>
      <c r="Q619" s="135"/>
      <c r="R619" s="135"/>
      <c r="S619" s="135"/>
      <c r="T619" s="135"/>
      <c r="U619" s="135"/>
      <c r="V619" s="135"/>
      <c r="W619" s="135"/>
      <c r="X619" s="135"/>
      <c r="Y619" s="135"/>
      <c r="Z619" s="135"/>
      <c r="AA619" s="135"/>
      <c r="AB619" s="135"/>
      <c r="AC619" s="135"/>
      <c r="AD619" s="135"/>
      <c r="AE619" s="135"/>
      <c r="AF619" s="135"/>
      <c r="AG619" s="135"/>
      <c r="AH619" s="135"/>
      <c r="AI619" s="135"/>
      <c r="AJ619" s="135"/>
      <c r="AK619" s="135"/>
      <c r="AL619" s="135"/>
    </row>
    <row r="620" spans="1:38" x14ac:dyDescent="0.25">
      <c r="A620" s="135"/>
      <c r="G620" s="135"/>
      <c r="H620" s="135"/>
      <c r="I620" s="135"/>
      <c r="J620" s="135"/>
      <c r="K620" s="135"/>
      <c r="L620" s="135"/>
      <c r="M620" s="135"/>
      <c r="N620" s="135"/>
      <c r="O620" s="135"/>
      <c r="P620" s="135"/>
      <c r="Q620" s="135"/>
      <c r="R620" s="135"/>
      <c r="S620" s="135"/>
      <c r="T620" s="135"/>
      <c r="U620" s="135"/>
      <c r="V620" s="135"/>
      <c r="W620" s="135"/>
      <c r="X620" s="135"/>
      <c r="Y620" s="135"/>
      <c r="Z620" s="135"/>
      <c r="AA620" s="135"/>
      <c r="AB620" s="135"/>
      <c r="AC620" s="135"/>
      <c r="AD620" s="135"/>
      <c r="AE620" s="135"/>
      <c r="AF620" s="135"/>
      <c r="AG620" s="135"/>
      <c r="AH620" s="135"/>
      <c r="AI620" s="135"/>
      <c r="AJ620" s="135"/>
      <c r="AK620" s="135"/>
      <c r="AL620" s="135"/>
    </row>
    <row r="621" spans="1:38" x14ac:dyDescent="0.25">
      <c r="A621" s="135"/>
      <c r="G621" s="135"/>
      <c r="H621" s="135"/>
      <c r="I621" s="135"/>
      <c r="J621" s="135"/>
      <c r="K621" s="135"/>
      <c r="L621" s="135"/>
      <c r="M621" s="135"/>
      <c r="N621" s="135"/>
      <c r="O621" s="135"/>
      <c r="P621" s="135"/>
      <c r="Q621" s="135"/>
      <c r="R621" s="135"/>
      <c r="S621" s="135"/>
      <c r="T621" s="135"/>
      <c r="U621" s="135"/>
      <c r="V621" s="135"/>
      <c r="W621" s="135"/>
      <c r="X621" s="135"/>
      <c r="Y621" s="135"/>
      <c r="Z621" s="135"/>
      <c r="AA621" s="135"/>
      <c r="AB621" s="135"/>
      <c r="AC621" s="135"/>
      <c r="AD621" s="135"/>
      <c r="AE621" s="135"/>
      <c r="AF621" s="135"/>
      <c r="AG621" s="135"/>
      <c r="AH621" s="135"/>
      <c r="AI621" s="135"/>
      <c r="AJ621" s="135"/>
      <c r="AK621" s="135"/>
      <c r="AL621" s="135"/>
    </row>
    <row r="622" spans="1:38" x14ac:dyDescent="0.25">
      <c r="A622" s="135"/>
      <c r="G622" s="135"/>
      <c r="H622" s="135"/>
      <c r="I622" s="135"/>
      <c r="J622" s="135"/>
      <c r="K622" s="135"/>
      <c r="L622" s="135"/>
      <c r="M622" s="135"/>
      <c r="N622" s="135"/>
      <c r="O622" s="135"/>
      <c r="P622" s="135"/>
      <c r="Q622" s="135"/>
      <c r="R622" s="135"/>
      <c r="S622" s="135"/>
      <c r="T622" s="135"/>
      <c r="U622" s="135"/>
      <c r="V622" s="135"/>
      <c r="W622" s="135"/>
      <c r="X622" s="135"/>
      <c r="Y622" s="135"/>
      <c r="Z622" s="135"/>
      <c r="AA622" s="135"/>
      <c r="AB622" s="135"/>
      <c r="AC622" s="135"/>
      <c r="AD622" s="135"/>
      <c r="AE622" s="135"/>
      <c r="AF622" s="135"/>
      <c r="AG622" s="135"/>
      <c r="AH622" s="135"/>
      <c r="AI622" s="135"/>
      <c r="AJ622" s="135"/>
      <c r="AK622" s="135"/>
      <c r="AL622" s="135"/>
    </row>
    <row r="623" spans="1:38" x14ac:dyDescent="0.25">
      <c r="A623" s="135"/>
      <c r="G623" s="135"/>
      <c r="H623" s="135"/>
      <c r="I623" s="135"/>
      <c r="J623" s="135"/>
      <c r="K623" s="135"/>
      <c r="L623" s="135"/>
      <c r="M623" s="135"/>
      <c r="N623" s="135"/>
      <c r="O623" s="135"/>
      <c r="P623" s="135"/>
      <c r="Q623" s="135"/>
      <c r="R623" s="135"/>
      <c r="S623" s="135"/>
      <c r="T623" s="135"/>
      <c r="U623" s="135"/>
      <c r="V623" s="135"/>
      <c r="W623" s="135"/>
      <c r="X623" s="135"/>
      <c r="Y623" s="135"/>
      <c r="Z623" s="135"/>
      <c r="AA623" s="135"/>
      <c r="AB623" s="135"/>
      <c r="AC623" s="135"/>
      <c r="AD623" s="135"/>
      <c r="AE623" s="135"/>
      <c r="AF623" s="135"/>
      <c r="AG623" s="135"/>
      <c r="AH623" s="135"/>
      <c r="AI623" s="135"/>
      <c r="AJ623" s="135"/>
      <c r="AK623" s="135"/>
      <c r="AL623" s="135"/>
    </row>
    <row r="624" spans="1:38" x14ac:dyDescent="0.25">
      <c r="A624" s="135"/>
      <c r="G624" s="135"/>
      <c r="H624" s="135"/>
      <c r="I624" s="135"/>
      <c r="J624" s="135"/>
      <c r="K624" s="135"/>
      <c r="L624" s="135"/>
      <c r="M624" s="135"/>
      <c r="N624" s="135"/>
      <c r="O624" s="135"/>
      <c r="P624" s="135"/>
      <c r="Q624" s="135"/>
      <c r="R624" s="135"/>
      <c r="S624" s="135"/>
      <c r="T624" s="135"/>
      <c r="U624" s="135"/>
      <c r="V624" s="135"/>
      <c r="W624" s="135"/>
      <c r="X624" s="135"/>
      <c r="Y624" s="135"/>
      <c r="Z624" s="135"/>
      <c r="AA624" s="135"/>
      <c r="AB624" s="135"/>
      <c r="AC624" s="135"/>
      <c r="AD624" s="135"/>
      <c r="AE624" s="135"/>
      <c r="AF624" s="135"/>
      <c r="AG624" s="135"/>
      <c r="AH624" s="135"/>
      <c r="AI624" s="135"/>
      <c r="AJ624" s="135"/>
      <c r="AK624" s="135"/>
      <c r="AL624" s="135"/>
    </row>
    <row r="625" spans="1:38" ht="15.75" thickBot="1" x14ac:dyDescent="0.3">
      <c r="A625" s="139"/>
      <c r="B625" s="139"/>
      <c r="C625" s="139"/>
      <c r="D625" s="139"/>
      <c r="E625" s="139"/>
      <c r="F625" s="139"/>
      <c r="G625" s="139"/>
      <c r="H625" s="139"/>
      <c r="I625" s="139"/>
      <c r="J625" s="139"/>
      <c r="K625" s="139"/>
      <c r="L625" s="139"/>
      <c r="M625" s="139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139"/>
      <c r="Y625" s="139"/>
      <c r="Z625" s="139"/>
      <c r="AA625" s="139"/>
      <c r="AB625" s="139"/>
      <c r="AC625" s="139"/>
      <c r="AD625" s="139"/>
      <c r="AE625" s="139"/>
      <c r="AF625" s="139"/>
      <c r="AG625" s="139"/>
      <c r="AH625" s="139"/>
      <c r="AI625" s="139"/>
      <c r="AJ625" s="139"/>
      <c r="AK625" s="139"/>
      <c r="AL625" s="139"/>
    </row>
    <row r="626" spans="1:38" x14ac:dyDescent="0.25">
      <c r="A626" s="134" t="str">
        <f>+A606</f>
        <v>Option 8: 750 MW in 2030 and 750 MW in 2032</v>
      </c>
      <c r="B626" s="134"/>
      <c r="G626" s="135"/>
      <c r="H626" s="135"/>
      <c r="I626" s="135"/>
      <c r="J626" s="135"/>
      <c r="K626" s="135"/>
      <c r="L626" s="135"/>
      <c r="M626" s="135"/>
      <c r="N626" s="135"/>
      <c r="O626" s="135"/>
      <c r="P626" s="135"/>
      <c r="Q626" s="135"/>
      <c r="R626" s="135"/>
      <c r="S626" s="135"/>
      <c r="T626" s="135"/>
      <c r="U626" s="135"/>
      <c r="V626" s="135"/>
      <c r="W626" s="135"/>
      <c r="X626" s="135"/>
      <c r="Y626" s="135"/>
      <c r="Z626" s="135"/>
      <c r="AA626" s="135"/>
      <c r="AB626" s="135"/>
      <c r="AC626" s="135"/>
      <c r="AD626" s="135"/>
      <c r="AE626" s="135"/>
      <c r="AF626" s="135"/>
      <c r="AG626" s="135"/>
      <c r="AH626" s="135"/>
      <c r="AI626" s="135"/>
      <c r="AJ626" s="135"/>
      <c r="AK626" s="135"/>
      <c r="AL626" s="135"/>
    </row>
    <row r="627" spans="1:38" x14ac:dyDescent="0.25">
      <c r="A627" s="134" t="s">
        <v>15</v>
      </c>
      <c r="B627" s="134" t="str">
        <f>+Overview!D10</f>
        <v>4. Accelerated transition to low emissions future</v>
      </c>
      <c r="G627" s="135"/>
      <c r="H627" s="135"/>
      <c r="I627" s="135"/>
      <c r="J627" s="135"/>
      <c r="K627" s="135"/>
      <c r="L627" s="135"/>
      <c r="M627" s="135"/>
      <c r="N627" s="135"/>
      <c r="O627" s="135"/>
      <c r="P627" s="135"/>
      <c r="Q627" s="135"/>
      <c r="R627" s="135"/>
      <c r="S627" s="135"/>
      <c r="T627" s="135"/>
      <c r="U627" s="135"/>
      <c r="V627" s="135"/>
      <c r="W627" s="135"/>
      <c r="X627" s="135"/>
      <c r="Y627" s="135"/>
      <c r="Z627" s="135"/>
      <c r="AA627" s="135"/>
      <c r="AB627" s="135"/>
      <c r="AC627" s="135"/>
      <c r="AD627" s="135"/>
      <c r="AE627" s="135"/>
      <c r="AF627" s="135"/>
      <c r="AG627" s="135"/>
      <c r="AH627" s="135"/>
      <c r="AI627" s="135"/>
      <c r="AJ627" s="135"/>
      <c r="AK627" s="135"/>
      <c r="AL627" s="135"/>
    </row>
    <row r="628" spans="1:38" x14ac:dyDescent="0.25">
      <c r="A628" s="136" t="s">
        <v>148</v>
      </c>
      <c r="B628" s="137" t="s">
        <v>146</v>
      </c>
      <c r="C628" s="137" t="s">
        <v>142</v>
      </c>
      <c r="D628" s="138" t="s">
        <v>147</v>
      </c>
      <c r="G628" s="135"/>
      <c r="H628" s="135"/>
      <c r="I628" s="135"/>
      <c r="J628" s="135"/>
      <c r="K628" s="135"/>
      <c r="L628" s="135"/>
      <c r="M628" s="135"/>
      <c r="N628" s="135"/>
      <c r="O628" s="135"/>
      <c r="P628" s="135"/>
      <c r="Q628" s="135"/>
      <c r="R628" s="135"/>
      <c r="S628" s="135"/>
      <c r="T628" s="135"/>
      <c r="U628" s="135"/>
      <c r="V628" s="135"/>
      <c r="W628" s="135"/>
      <c r="X628" s="135"/>
      <c r="Y628" s="135"/>
      <c r="Z628" s="135"/>
      <c r="AA628" s="135"/>
      <c r="AB628" s="135"/>
      <c r="AC628" s="135"/>
      <c r="AD628" s="135"/>
      <c r="AE628" s="135"/>
      <c r="AF628" s="135"/>
      <c r="AG628" s="135"/>
      <c r="AH628" s="135"/>
      <c r="AI628" s="135"/>
      <c r="AJ628" s="135"/>
      <c r="AK628" s="135"/>
      <c r="AL628" s="135"/>
    </row>
    <row r="629" spans="1:38" x14ac:dyDescent="0.25">
      <c r="A629" s="135"/>
      <c r="G629" s="135" t="s">
        <v>128</v>
      </c>
      <c r="H629" s="135"/>
      <c r="I629" s="142" t="s">
        <v>23</v>
      </c>
      <c r="J629" s="142" t="s">
        <v>24</v>
      </c>
      <c r="K629" s="142" t="s">
        <v>25</v>
      </c>
      <c r="L629" s="142" t="s">
        <v>26</v>
      </c>
      <c r="M629" s="142" t="s">
        <v>27</v>
      </c>
      <c r="N629" s="142" t="s">
        <v>28</v>
      </c>
      <c r="O629" s="142" t="s">
        <v>29</v>
      </c>
      <c r="P629" s="142" t="s">
        <v>30</v>
      </c>
      <c r="Q629" s="142" t="s">
        <v>31</v>
      </c>
      <c r="R629" s="142" t="s">
        <v>32</v>
      </c>
      <c r="S629" s="142" t="s">
        <v>33</v>
      </c>
      <c r="T629" s="142" t="s">
        <v>34</v>
      </c>
      <c r="U629" s="142" t="s">
        <v>35</v>
      </c>
      <c r="V629" s="142" t="s">
        <v>36</v>
      </c>
      <c r="W629" s="142" t="s">
        <v>37</v>
      </c>
      <c r="X629" s="142" t="s">
        <v>38</v>
      </c>
      <c r="Y629" s="142" t="s">
        <v>39</v>
      </c>
      <c r="Z629" s="142" t="s">
        <v>40</v>
      </c>
      <c r="AA629" s="142" t="s">
        <v>41</v>
      </c>
      <c r="AB629" s="142" t="s">
        <v>42</v>
      </c>
      <c r="AC629" s="142" t="s">
        <v>43</v>
      </c>
      <c r="AD629" s="142" t="s">
        <v>44</v>
      </c>
      <c r="AE629" s="142" t="s">
        <v>45</v>
      </c>
      <c r="AF629" s="142" t="s">
        <v>46</v>
      </c>
      <c r="AG629" s="142" t="s">
        <v>47</v>
      </c>
      <c r="AH629" s="142" t="s">
        <v>48</v>
      </c>
      <c r="AI629" s="142" t="s">
        <v>49</v>
      </c>
      <c r="AJ629" s="142" t="s">
        <v>50</v>
      </c>
      <c r="AK629" s="142" t="s">
        <v>51</v>
      </c>
      <c r="AL629" s="142" t="s">
        <v>52</v>
      </c>
    </row>
    <row r="630" spans="1:38" x14ac:dyDescent="0.25">
      <c r="A630" s="135"/>
      <c r="G630" s="8"/>
      <c r="H630" s="9" t="s">
        <v>16</v>
      </c>
      <c r="I630" s="141">
        <v>-1.794344163461183</v>
      </c>
      <c r="J630" s="141">
        <v>-7.2155372863948841</v>
      </c>
      <c r="K630" s="141">
        <v>2.0134557867040712</v>
      </c>
      <c r="L630" s="141">
        <v>6.2465273485612443</v>
      </c>
      <c r="M630" s="141">
        <v>11.10886002072084</v>
      </c>
      <c r="N630" s="141">
        <v>4.2302007260345817</v>
      </c>
      <c r="O630" s="141">
        <v>-3.8307747827036565</v>
      </c>
      <c r="P630" s="141">
        <v>-21.10662029974651</v>
      </c>
      <c r="Q630" s="141">
        <v>-30.138346464337246</v>
      </c>
      <c r="R630" s="141">
        <v>8.1430041779854037</v>
      </c>
      <c r="S630" s="141">
        <v>75.901502381011142</v>
      </c>
      <c r="T630" s="141">
        <v>76.838802356113774</v>
      </c>
      <c r="U630" s="141">
        <v>72.16152472492513</v>
      </c>
      <c r="V630" s="141">
        <v>87.035360452453915</v>
      </c>
      <c r="W630" s="141">
        <v>40.456187178708205</v>
      </c>
      <c r="X630" s="141">
        <v>70.247719388948553</v>
      </c>
      <c r="Y630" s="141">
        <v>22.993617133477983</v>
      </c>
      <c r="Z630" s="141">
        <v>50.491882618843647</v>
      </c>
      <c r="AA630" s="141">
        <v>46.360179048064765</v>
      </c>
      <c r="AB630" s="141">
        <v>8.0963914300737088</v>
      </c>
      <c r="AC630" s="141">
        <v>-17.160316232564128</v>
      </c>
      <c r="AD630" s="141">
        <v>-24.321429213607189</v>
      </c>
      <c r="AE630" s="141">
        <v>-19.042384994613258</v>
      </c>
      <c r="AF630" s="141">
        <v>53.8057355670162</v>
      </c>
      <c r="AG630" s="141">
        <v>49.146628565135416</v>
      </c>
      <c r="AH630" s="141">
        <v>38.23179870383683</v>
      </c>
      <c r="AI630" s="141">
        <v>128.33441284384799</v>
      </c>
      <c r="AJ630" s="141">
        <v>143.23322557287111</v>
      </c>
      <c r="AK630" s="141">
        <v>130.32766089205097</v>
      </c>
      <c r="AL630" s="141">
        <v>204.71241816229394</v>
      </c>
    </row>
    <row r="631" spans="1:38" x14ac:dyDescent="0.25">
      <c r="A631" s="135"/>
      <c r="G631" s="11"/>
      <c r="H631" s="9" t="s">
        <v>125</v>
      </c>
      <c r="I631" s="10">
        <v>-1.5520527493834848</v>
      </c>
      <c r="J631" s="10">
        <v>-2.8525239616941391</v>
      </c>
      <c r="K631" s="10">
        <v>-0.88336967669731692</v>
      </c>
      <c r="L631" s="10">
        <v>1.586039924975303</v>
      </c>
      <c r="M631" s="10">
        <v>0.15791053715216208</v>
      </c>
      <c r="N631" s="10">
        <v>-1.371259894683817</v>
      </c>
      <c r="O631" s="10">
        <v>-3.4949323174207905</v>
      </c>
      <c r="P631" s="10">
        <v>5.5103463705188176</v>
      </c>
      <c r="Q631" s="10">
        <v>4.4579341610310053</v>
      </c>
      <c r="R631" s="10">
        <v>22.363470317536439</v>
      </c>
      <c r="S631" s="10">
        <v>31.960964772798036</v>
      </c>
      <c r="T631" s="10">
        <v>22.538764688645188</v>
      </c>
      <c r="U631" s="10">
        <v>26.747639313457853</v>
      </c>
      <c r="V631" s="10">
        <v>28.532351512271816</v>
      </c>
      <c r="W631" s="10">
        <v>20.003215413196358</v>
      </c>
      <c r="X631" s="10">
        <v>27.730285903892195</v>
      </c>
      <c r="Y631" s="10">
        <v>17.115929050486784</v>
      </c>
      <c r="Z631" s="10">
        <v>18.555011779415508</v>
      </c>
      <c r="AA631" s="10">
        <v>16.829768797470933</v>
      </c>
      <c r="AB631" s="10">
        <v>-39.516491679755859</v>
      </c>
      <c r="AC631" s="10">
        <v>-70.059194954409577</v>
      </c>
      <c r="AD631" s="10">
        <v>-66.360192185210508</v>
      </c>
      <c r="AE631" s="10">
        <v>-61.074172410841015</v>
      </c>
      <c r="AF631" s="10">
        <v>-35.784686782645508</v>
      </c>
      <c r="AG631" s="10">
        <v>-31.360134291203281</v>
      </c>
      <c r="AH631" s="10">
        <v>-36.701442232213367</v>
      </c>
      <c r="AI631" s="10">
        <v>-9.8867158921924556</v>
      </c>
      <c r="AJ631" s="10">
        <v>-10.102854840030432</v>
      </c>
      <c r="AK631" s="10">
        <v>-6.912087886947802</v>
      </c>
      <c r="AL631" s="10">
        <v>6.8485729903160291</v>
      </c>
    </row>
    <row r="632" spans="1:38" x14ac:dyDescent="0.25">
      <c r="A632" s="135"/>
      <c r="G632" s="12"/>
      <c r="H632" s="9" t="s">
        <v>17</v>
      </c>
      <c r="I632" s="10">
        <v>2.8782203116002165</v>
      </c>
      <c r="J632" s="10">
        <v>7.7067338324800403</v>
      </c>
      <c r="K632" s="10">
        <v>1.9952119232189034</v>
      </c>
      <c r="L632" s="10">
        <v>0.31053128604025915</v>
      </c>
      <c r="M632" s="10">
        <v>1.0101673746298729</v>
      </c>
      <c r="N632" s="10">
        <v>-1.5171674526809511</v>
      </c>
      <c r="O632" s="10">
        <v>-1.5688796725403336</v>
      </c>
      <c r="P632" s="10">
        <v>20.549358319690782</v>
      </c>
      <c r="Q632" s="10">
        <v>28.406599060480403</v>
      </c>
      <c r="R632" s="10">
        <v>-18.638959510929681</v>
      </c>
      <c r="S632" s="10">
        <v>29.302550748990143</v>
      </c>
      <c r="T632" s="10">
        <v>42.496002921639729</v>
      </c>
      <c r="U632" s="10">
        <v>58.3838269910691</v>
      </c>
      <c r="V632" s="10">
        <v>59.190870609700141</v>
      </c>
      <c r="W632" s="10">
        <v>38.714729324285372</v>
      </c>
      <c r="X632" s="10">
        <v>146.54004491543947</v>
      </c>
      <c r="Y632" s="10">
        <v>142.83196129560929</v>
      </c>
      <c r="Z632" s="10">
        <v>151.90592049135989</v>
      </c>
      <c r="AA632" s="10">
        <v>132.26316539261984</v>
      </c>
      <c r="AB632" s="10">
        <v>314.97517947557003</v>
      </c>
      <c r="AC632" s="10">
        <v>472.65874506450996</v>
      </c>
      <c r="AD632" s="10">
        <v>437.571607983386</v>
      </c>
      <c r="AE632" s="10">
        <v>376.43317050643975</v>
      </c>
      <c r="AF632" s="10">
        <v>312.99195742848997</v>
      </c>
      <c r="AG632" s="10">
        <v>293.64723073508412</v>
      </c>
      <c r="AH632" s="10">
        <v>282.59402410604025</v>
      </c>
      <c r="AI632" s="10">
        <v>156.40452977216</v>
      </c>
      <c r="AJ632" s="10">
        <v>121.61493124399021</v>
      </c>
      <c r="AK632" s="10">
        <v>54.507802140813055</v>
      </c>
      <c r="AL632" s="10">
        <v>32.805105557432853</v>
      </c>
    </row>
    <row r="633" spans="1:38" x14ac:dyDescent="0.25">
      <c r="A633" s="135"/>
      <c r="G633" s="13"/>
      <c r="H633" s="9" t="s">
        <v>126</v>
      </c>
      <c r="I633" s="10">
        <v>0.47727448580849341</v>
      </c>
      <c r="J633" s="10">
        <v>1.1645236470318423</v>
      </c>
      <c r="K633" s="10">
        <v>-9.412949586430841E-2</v>
      </c>
      <c r="L633" s="10">
        <v>-0.59039032113514622</v>
      </c>
      <c r="M633" s="10">
        <v>-0.78698410601009527</v>
      </c>
      <c r="N633" s="10">
        <v>-4.9430280930550907E-2</v>
      </c>
      <c r="O633" s="10">
        <v>3.9442639259277712E-2</v>
      </c>
      <c r="P633" s="10">
        <v>-1.9987761048022321</v>
      </c>
      <c r="Q633" s="10">
        <v>-1.6406318242619591</v>
      </c>
      <c r="R633" s="10">
        <v>0.87244333196849766</v>
      </c>
      <c r="S633" s="10">
        <v>-1.4383041184055401</v>
      </c>
      <c r="T633" s="10">
        <v>1.912505892527065</v>
      </c>
      <c r="U633" s="10">
        <v>6.4363592442417712</v>
      </c>
      <c r="V633" s="10">
        <v>6.1360749833594355</v>
      </c>
      <c r="W633" s="10">
        <v>5.3217024659900858</v>
      </c>
      <c r="X633" s="10">
        <v>2.3653590124923198</v>
      </c>
      <c r="Y633" s="10">
        <v>5.4587258505492287</v>
      </c>
      <c r="Z633" s="10">
        <v>3.7147386190325733</v>
      </c>
      <c r="AA633" s="10">
        <v>-0.2255933273518167</v>
      </c>
      <c r="AB633" s="10">
        <v>15.976849411799151</v>
      </c>
      <c r="AC633" s="10">
        <v>18.572229324116336</v>
      </c>
      <c r="AD633" s="10">
        <v>16.956511627983787</v>
      </c>
      <c r="AE633" s="10">
        <v>17.666586630760321</v>
      </c>
      <c r="AF633" s="10">
        <v>6.9896081884520527</v>
      </c>
      <c r="AG633" s="10">
        <v>8.6989980918617107</v>
      </c>
      <c r="AH633" s="10">
        <v>9.0725432965210757</v>
      </c>
      <c r="AI633" s="10">
        <v>0.53860721114438093</v>
      </c>
      <c r="AJ633" s="10">
        <v>0.27851527386496855</v>
      </c>
      <c r="AK633" s="10">
        <v>-6.6221651664609453</v>
      </c>
      <c r="AL633" s="10">
        <v>-7.1529824584236508</v>
      </c>
    </row>
    <row r="634" spans="1:38" x14ac:dyDescent="0.25">
      <c r="A634" s="135"/>
      <c r="G634" s="14"/>
      <c r="H634" s="9" t="s">
        <v>18</v>
      </c>
      <c r="I634" s="10">
        <v>2.0237379629224335E-4</v>
      </c>
      <c r="J634" s="10">
        <v>2.3965866265328252E-4</v>
      </c>
      <c r="K634" s="10">
        <v>1.6445436233887265</v>
      </c>
      <c r="L634" s="10">
        <v>1.6835201393399393</v>
      </c>
      <c r="M634" s="10">
        <v>1.4662676786510254</v>
      </c>
      <c r="N634" s="10">
        <v>1.1262996565763856</v>
      </c>
      <c r="O634" s="10">
        <v>1.8269185884834869</v>
      </c>
      <c r="P634" s="10">
        <v>-2.4700190618235212</v>
      </c>
      <c r="Q634" s="10">
        <v>5.1131439987904059</v>
      </c>
      <c r="R634" s="10">
        <v>9.3003894919816901</v>
      </c>
      <c r="S634" s="10">
        <v>22.626612903500074</v>
      </c>
      <c r="T634" s="10">
        <v>28.830442228985021</v>
      </c>
      <c r="U634" s="10">
        <v>67.688534734154757</v>
      </c>
      <c r="V634" s="10">
        <v>44.663796928112134</v>
      </c>
      <c r="W634" s="10">
        <v>39.752859484119625</v>
      </c>
      <c r="X634" s="10">
        <v>53.702095522489515</v>
      </c>
      <c r="Y634" s="10">
        <v>57.41300928062509</v>
      </c>
      <c r="Z634" s="10">
        <v>52.654839685683839</v>
      </c>
      <c r="AA634" s="10">
        <v>49.846524871960924</v>
      </c>
      <c r="AB634" s="10">
        <v>31.676698378128833</v>
      </c>
      <c r="AC634" s="10">
        <v>12.858409136059095</v>
      </c>
      <c r="AD634" s="10">
        <v>12.142029836254608</v>
      </c>
      <c r="AE634" s="10">
        <v>11.465562438936729</v>
      </c>
      <c r="AF634" s="10">
        <v>32.470489579904722</v>
      </c>
      <c r="AG634" s="10">
        <v>31.981626401952894</v>
      </c>
      <c r="AH634" s="10">
        <v>19.090928532375472</v>
      </c>
      <c r="AI634" s="10">
        <v>29.233955338285568</v>
      </c>
      <c r="AJ634" s="10">
        <v>25.367113135597776</v>
      </c>
      <c r="AK634" s="10">
        <v>26.744828457943072</v>
      </c>
      <c r="AL634" s="10">
        <v>40.334285972139241</v>
      </c>
    </row>
    <row r="635" spans="1:38" x14ac:dyDescent="0.25">
      <c r="A635" s="135"/>
      <c r="G635" s="15"/>
      <c r="H635" s="9" t="s">
        <v>19</v>
      </c>
      <c r="I635" s="10">
        <v>6.7758630999999701E-4</v>
      </c>
      <c r="J635" s="10">
        <v>7.0121652999999805E-4</v>
      </c>
      <c r="K635" s="10">
        <v>-9.7946854279300197</v>
      </c>
      <c r="L635" s="10">
        <v>-3.9544796657599974</v>
      </c>
      <c r="M635" s="10">
        <v>4.75453121899998E-2</v>
      </c>
      <c r="N635" s="10">
        <v>4.5116543068300032</v>
      </c>
      <c r="O635" s="10">
        <v>-2.0712102442600049</v>
      </c>
      <c r="P635" s="10">
        <v>-0.61511726089000085</v>
      </c>
      <c r="Q635" s="10">
        <v>-1.0724596722599999</v>
      </c>
      <c r="R635" s="10">
        <v>0.7201398270899998</v>
      </c>
      <c r="S635" s="10">
        <v>-6.6361554650000265E-2</v>
      </c>
      <c r="T635" s="10">
        <v>-14.7420518826</v>
      </c>
      <c r="U635" s="10">
        <v>7.368380720000102E-3</v>
      </c>
      <c r="V635" s="10">
        <v>0.56981427802000262</v>
      </c>
      <c r="W635" s="10">
        <v>2.9886510156399995</v>
      </c>
      <c r="X635" s="10">
        <v>9.799324966509996</v>
      </c>
      <c r="Y635" s="10">
        <v>2.0251312544500006</v>
      </c>
      <c r="Z635" s="10">
        <v>-4.060810828650002</v>
      </c>
      <c r="AA635" s="10">
        <v>-0.73044927478000332</v>
      </c>
      <c r="AB635" s="10">
        <v>-6.4630802619994654E-2</v>
      </c>
      <c r="AC635" s="10">
        <v>6.6528171609999021E-2</v>
      </c>
      <c r="AD635" s="10">
        <v>6.6230829799900022</v>
      </c>
      <c r="AE635" s="10">
        <v>-0.77787262575999705</v>
      </c>
      <c r="AF635" s="10">
        <v>-2.9110773623999986</v>
      </c>
      <c r="AG635" s="10">
        <v>-6.4293534090000048E-2</v>
      </c>
      <c r="AH635" s="10">
        <v>2.754029107440001</v>
      </c>
      <c r="AI635" s="10">
        <v>10.660574309660001</v>
      </c>
      <c r="AJ635" s="10">
        <v>20.028710196830005</v>
      </c>
      <c r="AK635" s="10">
        <v>201.83091135302999</v>
      </c>
      <c r="AL635" s="10">
        <v>162.94720827127995</v>
      </c>
    </row>
    <row r="636" spans="1:38" x14ac:dyDescent="0.25">
      <c r="A636" s="135"/>
      <c r="G636" s="16"/>
      <c r="H636" s="9" t="s">
        <v>20</v>
      </c>
      <c r="I636" s="10">
        <v>2.7875771689328559</v>
      </c>
      <c r="J636" s="10">
        <v>1.187627887563517E-5</v>
      </c>
      <c r="K636" s="10">
        <v>1.2259525093621574E-6</v>
      </c>
      <c r="L636" s="10">
        <v>-1.0705823795345566</v>
      </c>
      <c r="M636" s="10">
        <v>2.8356342042350242</v>
      </c>
      <c r="N636" s="10">
        <v>-8.2281799742087621E-7</v>
      </c>
      <c r="O636" s="10">
        <v>-0.67361534095566356</v>
      </c>
      <c r="P636" s="10">
        <v>-19.623742206692313</v>
      </c>
      <c r="Q636" s="10">
        <v>8.2256597051617533</v>
      </c>
      <c r="R636" s="10">
        <v>-3.641677736330788</v>
      </c>
      <c r="S636" s="10">
        <v>-0.43552616934222543</v>
      </c>
      <c r="T636" s="10">
        <v>-0.69126538285912476</v>
      </c>
      <c r="U636" s="10">
        <v>0.88909477427002592</v>
      </c>
      <c r="V636" s="10">
        <v>-1.7722908618986492E-6</v>
      </c>
      <c r="W636" s="10">
        <v>-0.90738352917574927</v>
      </c>
      <c r="X636" s="10">
        <v>-1.7154552695191918E-7</v>
      </c>
      <c r="Y636" s="10">
        <v>-2.9683515425442307E-7</v>
      </c>
      <c r="Z636" s="10">
        <v>-3.3556895949158819E-7</v>
      </c>
      <c r="AA636" s="10">
        <v>3.9886638851948292E-7</v>
      </c>
      <c r="AB636" s="10">
        <v>15.126579414891262</v>
      </c>
      <c r="AC636" s="10">
        <v>2.7136821359773862</v>
      </c>
      <c r="AD636" s="10">
        <v>-0.17421226994742312</v>
      </c>
      <c r="AE636" s="10">
        <v>-4.2269624577293326E-8</v>
      </c>
      <c r="AF636" s="10">
        <v>-3.1596442699550771</v>
      </c>
      <c r="AG636" s="10">
        <v>-1.1221973597431076</v>
      </c>
      <c r="AH636" s="10">
        <v>0.71303213602493209</v>
      </c>
      <c r="AI636" s="10">
        <v>2.9034217800957962</v>
      </c>
      <c r="AJ636" s="10">
        <v>6.6152495793208379</v>
      </c>
      <c r="AK636" s="10">
        <v>-7.8647161239627286</v>
      </c>
      <c r="AL636" s="10">
        <v>-0.55997111072050998</v>
      </c>
    </row>
    <row r="637" spans="1:38" x14ac:dyDescent="0.25">
      <c r="A637" s="135"/>
      <c r="G637" s="17"/>
      <c r="H637" s="9" t="s">
        <v>21</v>
      </c>
      <c r="I637" s="10">
        <v>-5.2932538356999959E-2</v>
      </c>
      <c r="J637" s="10">
        <v>-3.0075868134999961E-2</v>
      </c>
      <c r="K637" s="10">
        <v>1.6395018106999892E-2</v>
      </c>
      <c r="L637" s="10">
        <v>4.081531220000012E-2</v>
      </c>
      <c r="M637" s="10">
        <v>2.4479226620000016E-2</v>
      </c>
      <c r="N637" s="10">
        <v>2.844416504999997E-2</v>
      </c>
      <c r="O637" s="10">
        <v>-4.3110108930000002E-2</v>
      </c>
      <c r="P637" s="10">
        <v>-0.10184562000000008</v>
      </c>
      <c r="Q637" s="10">
        <v>3.652119999999992E-2</v>
      </c>
      <c r="R637" s="10">
        <v>-4.1880583999999943E-2</v>
      </c>
      <c r="S637" s="10">
        <v>-0.25483019000000007</v>
      </c>
      <c r="T637" s="10">
        <v>-0.46193308099999997</v>
      </c>
      <c r="U637" s="10">
        <v>-0.25270811399999987</v>
      </c>
      <c r="V637" s="10">
        <v>-0.30661897450000003</v>
      </c>
      <c r="W637" s="10">
        <v>-0.478019266</v>
      </c>
      <c r="X637" s="10">
        <v>-0.28033127499999982</v>
      </c>
      <c r="Y637" s="10">
        <v>-0.24437137599999986</v>
      </c>
      <c r="Z637" s="10">
        <v>-6.1628353999999885E-2</v>
      </c>
      <c r="AA637" s="10">
        <v>1.6412470000000012E-2</v>
      </c>
      <c r="AB637" s="10">
        <v>-0.26470658900000005</v>
      </c>
      <c r="AC637" s="10">
        <v>-0.258534924</v>
      </c>
      <c r="AD637" s="10">
        <v>3.2900584399999988E-2</v>
      </c>
      <c r="AE637" s="10">
        <v>-6.0494936999999971E-2</v>
      </c>
      <c r="AF637" s="10">
        <v>-0.1321328255</v>
      </c>
      <c r="AG637" s="10">
        <v>-0.15968530299999995</v>
      </c>
      <c r="AH637" s="10">
        <v>-5.4232761000000018E-2</v>
      </c>
      <c r="AI637" s="10">
        <v>-2.5572587000000091E-3</v>
      </c>
      <c r="AJ637" s="10">
        <v>-7.0276102699999982E-2</v>
      </c>
      <c r="AK637" s="10">
        <v>-0.10280360850000012</v>
      </c>
      <c r="AL637" s="10">
        <v>5.5468527635000001E-2</v>
      </c>
    </row>
    <row r="638" spans="1:38" x14ac:dyDescent="0.25">
      <c r="A638" s="135"/>
      <c r="G638" s="135"/>
      <c r="H638" s="135" t="s">
        <v>22</v>
      </c>
      <c r="I638" s="18">
        <f t="shared" ref="I638:AL638" si="289">+SUM(I630:I637)</f>
        <v>2.7446224752461901</v>
      </c>
      <c r="J638" s="18">
        <f t="shared" si="289"/>
        <v>-1.2259268852406118</v>
      </c>
      <c r="K638" s="18">
        <f t="shared" si="289"/>
        <v>-5.1025770231204355</v>
      </c>
      <c r="L638" s="18">
        <f t="shared" si="289"/>
        <v>4.2519816446870466</v>
      </c>
      <c r="M638" s="18">
        <f t="shared" si="289"/>
        <v>15.863880248188829</v>
      </c>
      <c r="N638" s="18">
        <f t="shared" si="289"/>
        <v>6.9587404033776536</v>
      </c>
      <c r="O638" s="18">
        <f t="shared" si="289"/>
        <v>-9.816161239067684</v>
      </c>
      <c r="P638" s="18">
        <f t="shared" si="289"/>
        <v>-19.856415863744978</v>
      </c>
      <c r="Q638" s="18">
        <f t="shared" si="289"/>
        <v>13.388420164604362</v>
      </c>
      <c r="R638" s="18">
        <f t="shared" si="289"/>
        <v>19.076929315301562</v>
      </c>
      <c r="S638" s="18">
        <f t="shared" si="289"/>
        <v>157.59660877390161</v>
      </c>
      <c r="T638" s="18">
        <f t="shared" si="289"/>
        <v>156.72126774145164</v>
      </c>
      <c r="U638" s="18">
        <f t="shared" si="289"/>
        <v>232.06164004883865</v>
      </c>
      <c r="V638" s="18">
        <f t="shared" si="289"/>
        <v>225.82164801712659</v>
      </c>
      <c r="W638" s="18">
        <f t="shared" si="289"/>
        <v>145.8519420867639</v>
      </c>
      <c r="X638" s="18">
        <f t="shared" si="289"/>
        <v>310.1044982632265</v>
      </c>
      <c r="Y638" s="18">
        <f t="shared" si="289"/>
        <v>247.59400219236321</v>
      </c>
      <c r="Z638" s="18">
        <f t="shared" si="289"/>
        <v>273.19995367611648</v>
      </c>
      <c r="AA638" s="18">
        <f t="shared" si="289"/>
        <v>244.36000837685103</v>
      </c>
      <c r="AB638" s="18">
        <f t="shared" si="289"/>
        <v>346.00586903908709</v>
      </c>
      <c r="AC638" s="18">
        <f t="shared" si="289"/>
        <v>419.39154772129905</v>
      </c>
      <c r="AD638" s="18">
        <f t="shared" si="289"/>
        <v>382.47029934324928</v>
      </c>
      <c r="AE638" s="18">
        <f t="shared" si="289"/>
        <v>324.61039456565294</v>
      </c>
      <c r="AF638" s="18">
        <f t="shared" si="289"/>
        <v>364.27024952336234</v>
      </c>
      <c r="AG638" s="18">
        <f t="shared" si="289"/>
        <v>350.76817330599778</v>
      </c>
      <c r="AH638" s="18">
        <f t="shared" si="289"/>
        <v>315.70068088902519</v>
      </c>
      <c r="AI638" s="18">
        <f t="shared" si="289"/>
        <v>318.18622810430128</v>
      </c>
      <c r="AJ638" s="18">
        <f t="shared" si="289"/>
        <v>306.96461405974446</v>
      </c>
      <c r="AK638" s="18">
        <f t="shared" si="289"/>
        <v>391.90943005796561</v>
      </c>
      <c r="AL638" s="18">
        <f t="shared" si="289"/>
        <v>439.99010591195292</v>
      </c>
    </row>
    <row r="639" spans="1:38" x14ac:dyDescent="0.25">
      <c r="A639" s="135"/>
      <c r="G639" s="135"/>
      <c r="H639" s="135"/>
      <c r="I639" s="135"/>
      <c r="J639" s="135"/>
      <c r="K639" s="135"/>
      <c r="L639" s="135"/>
      <c r="M639" s="135"/>
      <c r="N639" s="135"/>
      <c r="O639" s="135"/>
      <c r="P639" s="135"/>
      <c r="Q639" s="135"/>
      <c r="R639" s="135"/>
      <c r="S639" s="135"/>
      <c r="T639" s="135"/>
      <c r="U639" s="135"/>
      <c r="V639" s="135"/>
      <c r="W639" s="135"/>
      <c r="X639" s="135"/>
      <c r="Y639" s="135"/>
      <c r="Z639" s="135"/>
      <c r="AA639" s="135"/>
      <c r="AB639" s="135"/>
      <c r="AC639" s="135"/>
      <c r="AD639" s="135"/>
      <c r="AE639" s="135"/>
      <c r="AF639" s="135"/>
      <c r="AG639" s="135"/>
      <c r="AH639" s="135"/>
      <c r="AI639" s="135"/>
      <c r="AJ639" s="135"/>
      <c r="AK639" s="135"/>
      <c r="AL639" s="135"/>
    </row>
    <row r="640" spans="1:38" x14ac:dyDescent="0.25">
      <c r="A640" s="135"/>
      <c r="G640" s="135"/>
      <c r="H640" s="135"/>
      <c r="I640" s="135"/>
      <c r="J640" s="135"/>
      <c r="K640" s="135"/>
      <c r="L640" s="135"/>
      <c r="M640" s="135"/>
      <c r="N640" s="135"/>
      <c r="O640" s="135"/>
      <c r="P640" s="135"/>
      <c r="Q640" s="135"/>
      <c r="R640" s="135"/>
      <c r="S640" s="135"/>
      <c r="T640" s="135"/>
      <c r="U640" s="135"/>
      <c r="V640" s="135"/>
      <c r="W640" s="135"/>
      <c r="X640" s="135"/>
      <c r="Y640" s="135"/>
      <c r="Z640" s="135"/>
      <c r="AA640" s="135"/>
      <c r="AB640" s="135"/>
      <c r="AC640" s="135"/>
      <c r="AD640" s="135"/>
      <c r="AE640" s="135"/>
      <c r="AF640" s="135"/>
      <c r="AG640" s="135"/>
      <c r="AH640" s="135"/>
      <c r="AI640" s="135"/>
      <c r="AJ640" s="135"/>
      <c r="AK640" s="135"/>
      <c r="AL640" s="135"/>
    </row>
    <row r="641" spans="1:38" x14ac:dyDescent="0.25">
      <c r="A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5"/>
      <c r="U641" s="135"/>
      <c r="V641" s="135"/>
      <c r="W641" s="135"/>
      <c r="X641" s="135"/>
      <c r="Y641" s="135"/>
      <c r="Z641" s="135"/>
      <c r="AA641" s="135"/>
      <c r="AB641" s="135"/>
      <c r="AC641" s="135"/>
      <c r="AD641" s="135"/>
      <c r="AE641" s="135"/>
      <c r="AF641" s="135"/>
      <c r="AG641" s="135"/>
      <c r="AH641" s="135"/>
      <c r="AI641" s="135"/>
      <c r="AJ641" s="135"/>
      <c r="AK641" s="135"/>
      <c r="AL641" s="135"/>
    </row>
    <row r="642" spans="1:38" x14ac:dyDescent="0.25">
      <c r="A642" s="135"/>
      <c r="G642" s="135"/>
      <c r="H642" s="135"/>
      <c r="I642" s="135"/>
      <c r="J642" s="135"/>
      <c r="K642" s="135"/>
      <c r="L642" s="135"/>
      <c r="M642" s="135"/>
      <c r="N642" s="135"/>
      <c r="O642" s="135"/>
      <c r="P642" s="135"/>
      <c r="Q642" s="135"/>
      <c r="R642" s="135"/>
      <c r="S642" s="135"/>
      <c r="T642" s="135"/>
      <c r="U642" s="135"/>
      <c r="V642" s="135"/>
      <c r="W642" s="135"/>
      <c r="X642" s="135"/>
      <c r="Y642" s="135"/>
      <c r="Z642" s="135"/>
      <c r="AA642" s="135"/>
      <c r="AB642" s="135"/>
      <c r="AC642" s="135"/>
      <c r="AD642" s="135"/>
      <c r="AE642" s="135"/>
      <c r="AF642" s="135"/>
      <c r="AG642" s="135"/>
      <c r="AH642" s="135"/>
      <c r="AI642" s="135"/>
      <c r="AJ642" s="135"/>
      <c r="AK642" s="135"/>
      <c r="AL642" s="135"/>
    </row>
    <row r="643" spans="1:38" x14ac:dyDescent="0.25">
      <c r="A643" s="135"/>
      <c r="G643" s="135"/>
      <c r="H643" s="135"/>
      <c r="I643" s="135"/>
      <c r="J643" s="135"/>
      <c r="K643" s="135"/>
      <c r="L643" s="135"/>
      <c r="M643" s="135"/>
      <c r="N643" s="135"/>
      <c r="O643" s="135"/>
      <c r="P643" s="135"/>
      <c r="Q643" s="135"/>
      <c r="R643" s="135"/>
      <c r="S643" s="135"/>
      <c r="T643" s="135"/>
      <c r="U643" s="135"/>
      <c r="V643" s="135"/>
      <c r="W643" s="135"/>
      <c r="X643" s="135"/>
      <c r="Y643" s="135"/>
      <c r="Z643" s="135"/>
      <c r="AA643" s="135"/>
      <c r="AB643" s="135"/>
      <c r="AC643" s="135"/>
      <c r="AD643" s="135"/>
      <c r="AE643" s="135"/>
      <c r="AF643" s="135"/>
      <c r="AG643" s="135"/>
      <c r="AH643" s="135"/>
      <c r="AI643" s="135"/>
      <c r="AJ643" s="135"/>
      <c r="AK643" s="135"/>
      <c r="AL643" s="135"/>
    </row>
    <row r="644" spans="1:38" ht="15.75" thickBot="1" x14ac:dyDescent="0.3">
      <c r="A644" s="135"/>
      <c r="G644" s="135"/>
      <c r="H644" s="135"/>
      <c r="I644" s="135"/>
      <c r="J644" s="135"/>
      <c r="K644" s="135"/>
      <c r="L644" s="135"/>
      <c r="M644" s="135"/>
      <c r="N644" s="135"/>
      <c r="O644" s="135"/>
      <c r="P644" s="135"/>
      <c r="Q644" s="135"/>
      <c r="R644" s="135"/>
      <c r="S644" s="135"/>
      <c r="T644" s="135"/>
      <c r="U644" s="135"/>
      <c r="V644" s="135"/>
      <c r="W644" s="135"/>
      <c r="X644" s="135"/>
      <c r="Y644" s="135"/>
      <c r="Z644" s="135"/>
      <c r="AA644" s="135"/>
      <c r="AB644" s="135"/>
      <c r="AC644" s="135"/>
      <c r="AD644" s="135"/>
      <c r="AE644" s="135"/>
      <c r="AF644" s="135"/>
      <c r="AG644" s="135"/>
      <c r="AH644" s="135"/>
      <c r="AI644" s="135"/>
      <c r="AJ644" s="135"/>
      <c r="AK644" s="135"/>
      <c r="AL644" s="135"/>
    </row>
    <row r="645" spans="1:38" ht="21.75" thickTop="1" x14ac:dyDescent="0.35">
      <c r="A645" s="121" t="s">
        <v>12</v>
      </c>
      <c r="B645" s="116"/>
      <c r="C645" s="1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  <c r="T645" s="116"/>
      <c r="U645" s="116"/>
      <c r="V645" s="116"/>
      <c r="W645" s="116"/>
      <c r="X645" s="116"/>
      <c r="Y645" s="116"/>
      <c r="Z645" s="116"/>
      <c r="AA645" s="116"/>
      <c r="AB645" s="116"/>
      <c r="AC645" s="116"/>
      <c r="AD645" s="116"/>
      <c r="AE645" s="116"/>
      <c r="AF645" s="116"/>
      <c r="AG645" s="116"/>
      <c r="AH645" s="116"/>
      <c r="AI645" s="116"/>
      <c r="AJ645" s="116"/>
      <c r="AK645" s="116"/>
      <c r="AL645" s="116"/>
    </row>
    <row r="646" spans="1:38" x14ac:dyDescent="0.25">
      <c r="A646" s="134" t="str">
        <f>+A645</f>
        <v>Option 9: 600 MW in 2028</v>
      </c>
      <c r="B646" s="134"/>
      <c r="G646" s="135"/>
      <c r="H646" s="135"/>
      <c r="I646" s="135"/>
      <c r="J646" s="135"/>
      <c r="K646" s="135"/>
      <c r="L646" s="135"/>
      <c r="M646" s="135"/>
      <c r="N646" s="135"/>
      <c r="O646" s="135"/>
      <c r="P646" s="135"/>
      <c r="Q646" s="135"/>
      <c r="R646" s="135"/>
      <c r="S646" s="135"/>
      <c r="T646" s="135"/>
      <c r="U646" s="135"/>
      <c r="V646" s="135"/>
      <c r="W646" s="135"/>
      <c r="X646" s="135"/>
      <c r="Y646" s="135"/>
      <c r="Z646" s="135"/>
      <c r="AA646" s="135"/>
      <c r="AB646" s="135"/>
      <c r="AC646" s="135"/>
      <c r="AD646" s="135"/>
      <c r="AE646" s="135"/>
      <c r="AF646" s="135"/>
      <c r="AG646" s="135"/>
      <c r="AH646" s="135"/>
      <c r="AI646" s="135"/>
      <c r="AJ646" s="135"/>
      <c r="AK646" s="135"/>
      <c r="AL646" s="135"/>
    </row>
    <row r="647" spans="1:38" x14ac:dyDescent="0.25">
      <c r="A647" s="134" t="s">
        <v>15</v>
      </c>
      <c r="B647" s="134" t="str">
        <f>+Overview!D7</f>
        <v>1. Global slowdown</v>
      </c>
      <c r="G647" s="135"/>
      <c r="H647" s="135"/>
      <c r="I647" s="135"/>
      <c r="J647" s="135"/>
      <c r="K647" s="135"/>
      <c r="L647" s="135"/>
      <c r="M647" s="135"/>
      <c r="N647" s="135"/>
      <c r="O647" s="135"/>
      <c r="P647" s="135"/>
      <c r="Q647" s="135"/>
      <c r="R647" s="135"/>
      <c r="S647" s="135"/>
      <c r="T647" s="135"/>
      <c r="U647" s="135"/>
      <c r="V647" s="135"/>
      <c r="W647" s="135"/>
      <c r="X647" s="135"/>
      <c r="Y647" s="135"/>
      <c r="Z647" s="135"/>
      <c r="AA647" s="135"/>
      <c r="AB647" s="135"/>
      <c r="AC647" s="135"/>
      <c r="AD647" s="135"/>
      <c r="AE647" s="135"/>
      <c r="AF647" s="135"/>
      <c r="AG647" s="135"/>
      <c r="AH647" s="135"/>
      <c r="AI647" s="135"/>
      <c r="AJ647" s="135"/>
      <c r="AK647" s="135"/>
      <c r="AL647" s="135"/>
    </row>
    <row r="648" spans="1:38" x14ac:dyDescent="0.25">
      <c r="A648" s="136" t="s">
        <v>148</v>
      </c>
      <c r="B648" s="291" t="s">
        <v>250</v>
      </c>
      <c r="C648" s="137" t="s">
        <v>142</v>
      </c>
      <c r="D648" s="137" t="s">
        <v>182</v>
      </c>
      <c r="E648" s="138"/>
      <c r="G648" s="135"/>
      <c r="H648" s="135"/>
      <c r="I648" s="135"/>
      <c r="J648" s="135"/>
      <c r="K648" s="135"/>
      <c r="L648" s="135"/>
      <c r="M648" s="135"/>
      <c r="N648" s="135"/>
      <c r="O648" s="135"/>
      <c r="P648" s="135"/>
      <c r="Q648" s="135"/>
      <c r="R648" s="135"/>
      <c r="S648" s="135"/>
      <c r="T648" s="135"/>
      <c r="U648" s="135"/>
      <c r="V648" s="135"/>
      <c r="W648" s="135"/>
      <c r="X648" s="135"/>
      <c r="Y648" s="135"/>
      <c r="Z648" s="135"/>
      <c r="AA648" s="135"/>
      <c r="AB648" s="135"/>
      <c r="AC648" s="135"/>
      <c r="AD648" s="135"/>
      <c r="AE648" s="135"/>
      <c r="AF648" s="135"/>
      <c r="AG648" s="135"/>
      <c r="AH648" s="135"/>
      <c r="AI648" s="135"/>
      <c r="AJ648" s="135"/>
      <c r="AK648" s="135"/>
      <c r="AL648" s="135"/>
    </row>
    <row r="649" spans="1:38" x14ac:dyDescent="0.25">
      <c r="A649" s="135"/>
      <c r="G649" s="135"/>
      <c r="H649" s="135"/>
      <c r="I649" s="135"/>
      <c r="J649" s="135"/>
      <c r="K649" s="135"/>
      <c r="L649" s="135"/>
      <c r="M649" s="135"/>
      <c r="N649" s="135"/>
      <c r="O649" s="135"/>
      <c r="P649" s="135"/>
      <c r="Q649" s="135"/>
      <c r="R649" s="135"/>
      <c r="S649" s="135"/>
      <c r="T649" s="135"/>
      <c r="U649" s="135"/>
      <c r="V649" s="135"/>
      <c r="W649" s="135"/>
      <c r="X649" s="135"/>
      <c r="Y649" s="135"/>
      <c r="Z649" s="135"/>
      <c r="AA649" s="135"/>
      <c r="AB649" s="135"/>
      <c r="AC649" s="135"/>
      <c r="AD649" s="135"/>
      <c r="AE649" s="135"/>
      <c r="AF649" s="135"/>
      <c r="AG649" s="135"/>
      <c r="AH649" s="135"/>
      <c r="AI649" s="135"/>
      <c r="AJ649" s="135"/>
      <c r="AK649" s="135"/>
      <c r="AL649" s="135"/>
    </row>
    <row r="650" spans="1:38" x14ac:dyDescent="0.25">
      <c r="A650" s="135"/>
      <c r="G650" s="135" t="s">
        <v>128</v>
      </c>
      <c r="H650" s="135"/>
      <c r="I650" s="142" t="s">
        <v>23</v>
      </c>
      <c r="J650" s="142" t="s">
        <v>24</v>
      </c>
      <c r="K650" s="142" t="s">
        <v>25</v>
      </c>
      <c r="L650" s="142" t="s">
        <v>26</v>
      </c>
      <c r="M650" s="142" t="s">
        <v>27</v>
      </c>
      <c r="N650" s="142" t="s">
        <v>28</v>
      </c>
      <c r="O650" s="142" t="s">
        <v>29</v>
      </c>
      <c r="P650" s="142" t="s">
        <v>30</v>
      </c>
      <c r="Q650" s="142" t="s">
        <v>31</v>
      </c>
      <c r="R650" s="142" t="s">
        <v>32</v>
      </c>
      <c r="S650" s="142" t="s">
        <v>33</v>
      </c>
      <c r="T650" s="142" t="s">
        <v>34</v>
      </c>
      <c r="U650" s="142" t="s">
        <v>35</v>
      </c>
      <c r="V650" s="142" t="s">
        <v>36</v>
      </c>
      <c r="W650" s="142" t="s">
        <v>37</v>
      </c>
      <c r="X650" s="142" t="s">
        <v>38</v>
      </c>
      <c r="Y650" s="142" t="s">
        <v>39</v>
      </c>
      <c r="Z650" s="142" t="s">
        <v>40</v>
      </c>
      <c r="AA650" s="142" t="s">
        <v>41</v>
      </c>
      <c r="AB650" s="142" t="s">
        <v>42</v>
      </c>
      <c r="AC650" s="142" t="s">
        <v>43</v>
      </c>
      <c r="AD650" s="142" t="s">
        <v>44</v>
      </c>
      <c r="AE650" s="142" t="s">
        <v>45</v>
      </c>
      <c r="AF650" s="142" t="s">
        <v>46</v>
      </c>
      <c r="AG650" s="142" t="s">
        <v>47</v>
      </c>
      <c r="AH650" s="142" t="s">
        <v>48</v>
      </c>
      <c r="AI650" s="142" t="s">
        <v>49</v>
      </c>
      <c r="AJ650" s="142" t="s">
        <v>50</v>
      </c>
      <c r="AK650" s="142" t="s">
        <v>51</v>
      </c>
      <c r="AL650" s="142" t="s">
        <v>52</v>
      </c>
    </row>
    <row r="651" spans="1:38" x14ac:dyDescent="0.25">
      <c r="A651" s="135"/>
      <c r="G651" s="8" t="s">
        <v>247</v>
      </c>
      <c r="H651" s="9" t="s">
        <v>16</v>
      </c>
      <c r="I651" s="10">
        <v>2.6058895575059086E-2</v>
      </c>
      <c r="J651" s="10">
        <v>2.5498786790186377E-2</v>
      </c>
      <c r="K651" s="10">
        <v>-6.6044979105357697</v>
      </c>
      <c r="L651" s="10">
        <v>-6.2503020323675287</v>
      </c>
      <c r="M651" s="10">
        <v>-8.0213178619695213</v>
      </c>
      <c r="N651" s="10">
        <v>-19.792587172236267</v>
      </c>
      <c r="O651" s="10">
        <v>-15.664371323575978</v>
      </c>
      <c r="P651" s="10">
        <v>-13.778201590355025</v>
      </c>
      <c r="Q651" s="10">
        <v>-12.973479969021753</v>
      </c>
      <c r="R651" s="10">
        <v>23.40015902267487</v>
      </c>
      <c r="S651" s="10">
        <v>61.10313641739549</v>
      </c>
      <c r="T651" s="10">
        <v>54.470769132106284</v>
      </c>
      <c r="U651" s="10">
        <v>20.28375602430549</v>
      </c>
      <c r="V651" s="10">
        <v>56.124977155074362</v>
      </c>
      <c r="W651" s="10">
        <v>34.063905465695029</v>
      </c>
      <c r="X651" s="10">
        <v>43.642844722773134</v>
      </c>
      <c r="Y651" s="10">
        <v>24.532194308061435</v>
      </c>
      <c r="Z651" s="10">
        <v>25.945877962939448</v>
      </c>
      <c r="AA651" s="10">
        <v>23.505230217462667</v>
      </c>
      <c r="AB651" s="10">
        <v>12.377814708175492</v>
      </c>
      <c r="AC651" s="10">
        <v>17.599714189086626</v>
      </c>
      <c r="AD651" s="10">
        <v>21.193015802889477</v>
      </c>
      <c r="AE651" s="10">
        <v>15.187442143427916</v>
      </c>
      <c r="AF651" s="10">
        <v>-22.667247309483628</v>
      </c>
      <c r="AG651" s="10">
        <v>-22.330853465907239</v>
      </c>
      <c r="AH651" s="10">
        <v>-19.388393205057127</v>
      </c>
      <c r="AI651" s="10">
        <v>-16.800778179054078</v>
      </c>
      <c r="AJ651" s="10">
        <v>-19.863256791092226</v>
      </c>
      <c r="AK651" s="10">
        <v>-14.617687356443867</v>
      </c>
      <c r="AL651" s="10">
        <v>-5.8746594897170326</v>
      </c>
    </row>
    <row r="652" spans="1:38" x14ac:dyDescent="0.25">
      <c r="A652" s="135"/>
      <c r="G652" s="11" t="str">
        <f>G651</f>
        <v>BS</v>
      </c>
      <c r="H652" s="9" t="s">
        <v>125</v>
      </c>
      <c r="I652" s="10">
        <v>3.9727528913343093</v>
      </c>
      <c r="J652" s="10">
        <v>3.7506639579244307</v>
      </c>
      <c r="K652" s="10">
        <v>2.0175897702989296</v>
      </c>
      <c r="L652" s="10">
        <v>1.822491622325991</v>
      </c>
      <c r="M652" s="10">
        <v>1.1295655008523902</v>
      </c>
      <c r="N652" s="10">
        <v>-5.2386433830753631</v>
      </c>
      <c r="O652" s="10">
        <v>-3.9649773664581431</v>
      </c>
      <c r="P652" s="10">
        <v>-3.3794272750247742</v>
      </c>
      <c r="Q652" s="10">
        <v>5.4406040244162313</v>
      </c>
      <c r="R652" s="10">
        <v>6.0674562825240557</v>
      </c>
      <c r="S652" s="10">
        <v>8.3608377790092661</v>
      </c>
      <c r="T652" s="10">
        <v>12.362204189129308</v>
      </c>
      <c r="U652" s="10">
        <v>4.1874587167830839</v>
      </c>
      <c r="V652" s="10">
        <v>14.039568099848083</v>
      </c>
      <c r="W652" s="10">
        <v>7.4699651713391404</v>
      </c>
      <c r="X652" s="10">
        <v>7.620474010943127</v>
      </c>
      <c r="Y652" s="10">
        <v>2.6695586088404752</v>
      </c>
      <c r="Z652" s="10">
        <v>2.6838398647952317</v>
      </c>
      <c r="AA652" s="10">
        <v>2.2566403699572675</v>
      </c>
      <c r="AB652" s="10">
        <v>-2.4250750217593691</v>
      </c>
      <c r="AC652" s="10">
        <v>-0.4891569970215528</v>
      </c>
      <c r="AD652" s="10">
        <v>0.78998083735029923</v>
      </c>
      <c r="AE652" s="10">
        <v>-0.77369366659945626</v>
      </c>
      <c r="AF652" s="10">
        <v>-11.28495407188808</v>
      </c>
      <c r="AG652" s="10">
        <v>-10.960219784399897</v>
      </c>
      <c r="AH652" s="10">
        <v>-9.8527121511947371</v>
      </c>
      <c r="AI652" s="10">
        <v>-9.1330916985073713</v>
      </c>
      <c r="AJ652" s="10">
        <v>-9.2116313364487041</v>
      </c>
      <c r="AK652" s="10">
        <v>-7.0450786402145695</v>
      </c>
      <c r="AL652" s="10">
        <v>-4.2528737655119926</v>
      </c>
    </row>
    <row r="653" spans="1:38" x14ac:dyDescent="0.25">
      <c r="A653" s="135"/>
      <c r="G653" s="12" t="str">
        <f t="shared" ref="G653:G658" si="290">G652</f>
        <v>BS</v>
      </c>
      <c r="H653" s="9" t="s">
        <v>17</v>
      </c>
      <c r="I653" s="10">
        <v>10.447477145391076</v>
      </c>
      <c r="J653" s="10">
        <v>-1.940319640051257</v>
      </c>
      <c r="K653" s="10">
        <v>6.8103095400342681</v>
      </c>
      <c r="L653" s="10">
        <v>7.8043205744888837</v>
      </c>
      <c r="M653" s="10">
        <v>7.9017230339986781</v>
      </c>
      <c r="N653" s="10">
        <v>-10.064539414321189</v>
      </c>
      <c r="O653" s="10">
        <v>-31.826007397899957</v>
      </c>
      <c r="P653" s="10">
        <v>-3.585306586079696</v>
      </c>
      <c r="Q653" s="10">
        <v>34.196948458457882</v>
      </c>
      <c r="R653" s="10">
        <v>77.853044602603859</v>
      </c>
      <c r="S653" s="10">
        <v>-16.796309927535503</v>
      </c>
      <c r="T653" s="10">
        <v>37.491547615958098</v>
      </c>
      <c r="U653" s="10">
        <v>48.465946798814457</v>
      </c>
      <c r="V653" s="10">
        <v>30.683359388134249</v>
      </c>
      <c r="W653" s="10">
        <v>22.963254671826576</v>
      </c>
      <c r="X653" s="10">
        <v>79.69082023858698</v>
      </c>
      <c r="Y653" s="10">
        <v>104.83879655672513</v>
      </c>
      <c r="Z653" s="10">
        <v>67.165772638199769</v>
      </c>
      <c r="AA653" s="10">
        <v>72.208467541232721</v>
      </c>
      <c r="AB653" s="10">
        <v>78.229820220825559</v>
      </c>
      <c r="AC653" s="10">
        <v>73.743089819844386</v>
      </c>
      <c r="AD653" s="10">
        <v>92.389647622666303</v>
      </c>
      <c r="AE653" s="10">
        <v>72.622097551353136</v>
      </c>
      <c r="AF653" s="10">
        <v>128.934854941862</v>
      </c>
      <c r="AG653" s="10">
        <v>121.17661190475667</v>
      </c>
      <c r="AH653" s="10">
        <v>106.53768799582804</v>
      </c>
      <c r="AI653" s="10">
        <v>100.69793163953761</v>
      </c>
      <c r="AJ653" s="10">
        <v>71.550936414153398</v>
      </c>
      <c r="AK653" s="10">
        <v>70.645117664401823</v>
      </c>
      <c r="AL653" s="10">
        <v>80.572231163607626</v>
      </c>
    </row>
    <row r="654" spans="1:38" x14ac:dyDescent="0.25">
      <c r="A654" s="135"/>
      <c r="G654" s="13" t="str">
        <f t="shared" si="290"/>
        <v>BS</v>
      </c>
      <c r="H654" s="9" t="s">
        <v>126</v>
      </c>
      <c r="I654" s="10">
        <v>-0.74513471697741807</v>
      </c>
      <c r="J654" s="10">
        <v>0.38799238876003983</v>
      </c>
      <c r="K654" s="10">
        <v>0.40671747941701142</v>
      </c>
      <c r="L654" s="10">
        <v>0.24181252470714298</v>
      </c>
      <c r="M654" s="10">
        <v>0.44584743288817208</v>
      </c>
      <c r="N654" s="10">
        <v>6.4783537313155648</v>
      </c>
      <c r="O654" s="10">
        <v>9.3469044365745049</v>
      </c>
      <c r="P654" s="10">
        <v>4.3231119170590091</v>
      </c>
      <c r="Q654" s="10">
        <v>4.4319632270339753</v>
      </c>
      <c r="R654" s="10">
        <v>6.2986518619158005</v>
      </c>
      <c r="S654" s="10">
        <v>4.782923246404664</v>
      </c>
      <c r="T654" s="10">
        <v>4.807291581713514</v>
      </c>
      <c r="U654" s="10">
        <v>11.493227456788475</v>
      </c>
      <c r="V654" s="10">
        <v>4.7626343399910525</v>
      </c>
      <c r="W654" s="10">
        <v>9.8291431349766185</v>
      </c>
      <c r="X654" s="10">
        <v>0.78687907247427802</v>
      </c>
      <c r="Y654" s="10">
        <v>1.9011412048302532</v>
      </c>
      <c r="Z654" s="10">
        <v>3.8289819321697109</v>
      </c>
      <c r="AA654" s="10">
        <v>3.1395821295835162</v>
      </c>
      <c r="AB654" s="10">
        <v>8.5019715367510571</v>
      </c>
      <c r="AC654" s="10">
        <v>5.9383810588083179</v>
      </c>
      <c r="AD654" s="10">
        <v>2.5253569518109202</v>
      </c>
      <c r="AE654" s="10">
        <v>3.3931763825870291</v>
      </c>
      <c r="AF654" s="10">
        <v>8.0001692333251526</v>
      </c>
      <c r="AG654" s="10">
        <v>8.5597406570171017</v>
      </c>
      <c r="AH654" s="10">
        <v>8.1733382944237576</v>
      </c>
      <c r="AI654" s="10">
        <v>7.011771335195732</v>
      </c>
      <c r="AJ654" s="10">
        <v>7.5505094802049086</v>
      </c>
      <c r="AK654" s="10">
        <v>5.4052157053931182</v>
      </c>
      <c r="AL654" s="10">
        <v>2.1759792738800172</v>
      </c>
    </row>
    <row r="655" spans="1:38" x14ac:dyDescent="0.25">
      <c r="A655" s="135"/>
      <c r="G655" s="14" t="str">
        <f t="shared" si="290"/>
        <v>BS</v>
      </c>
      <c r="H655" s="9" t="s">
        <v>18</v>
      </c>
      <c r="I655" s="10">
        <v>1.2807038615144488E-3</v>
      </c>
      <c r="J655" s="10">
        <v>1.2623050982836885E-3</v>
      </c>
      <c r="K655" s="10">
        <v>1.5217149241907974E-3</v>
      </c>
      <c r="L655" s="10">
        <v>1.4790626185549928E-3</v>
      </c>
      <c r="M655" s="10">
        <v>1.4428111590429719E-3</v>
      </c>
      <c r="N655" s="10">
        <v>1.4379658093128674E-3</v>
      </c>
      <c r="O655" s="10">
        <v>1.5381007178080579E-3</v>
      </c>
      <c r="P655" s="10">
        <v>1.5390902627923136E-3</v>
      </c>
      <c r="Q655" s="10">
        <v>1.4903524123222065E-3</v>
      </c>
      <c r="R655" s="10">
        <v>5.5566892098355449</v>
      </c>
      <c r="S655" s="10">
        <v>5.2471834370162487</v>
      </c>
      <c r="T655" s="10">
        <v>3.86295327622841</v>
      </c>
      <c r="U655" s="10">
        <v>0.79262021542086458</v>
      </c>
      <c r="V655" s="10">
        <v>5.7586979214737255</v>
      </c>
      <c r="W655" s="10">
        <v>4.8409746346620182</v>
      </c>
      <c r="X655" s="10">
        <v>3.7443502854729047</v>
      </c>
      <c r="Y655" s="10">
        <v>2.7438546930447103</v>
      </c>
      <c r="Z655" s="10">
        <v>2.9982775768311285</v>
      </c>
      <c r="AA655" s="10">
        <v>2.7542181470677178</v>
      </c>
      <c r="AB655" s="10">
        <v>-2.6281571658121834</v>
      </c>
      <c r="AC655" s="10">
        <v>-0.49802528608739749</v>
      </c>
      <c r="AD655" s="10">
        <v>2.0661369248351491</v>
      </c>
      <c r="AE655" s="10">
        <v>-1.2881402531002664</v>
      </c>
      <c r="AF655" s="10">
        <v>-4.7925483191982323</v>
      </c>
      <c r="AG655" s="10">
        <v>-4.7848157757041747</v>
      </c>
      <c r="AH655" s="10">
        <v>-4.2436469343416832</v>
      </c>
      <c r="AI655" s="10">
        <v>-4.0070801745145701</v>
      </c>
      <c r="AJ655" s="10">
        <v>-3.842032519054996</v>
      </c>
      <c r="AK655" s="10">
        <v>-1.815271461466665</v>
      </c>
      <c r="AL655" s="10">
        <v>-0.40897116780436704</v>
      </c>
    </row>
    <row r="656" spans="1:38" x14ac:dyDescent="0.25">
      <c r="A656" s="135"/>
      <c r="G656" s="15" t="str">
        <f t="shared" si="290"/>
        <v>BS</v>
      </c>
      <c r="H656" s="9" t="s">
        <v>19</v>
      </c>
      <c r="I656" s="10">
        <v>5.7644350176700027E-3</v>
      </c>
      <c r="J656" s="10">
        <v>5.7259315579299983E-3</v>
      </c>
      <c r="K656" s="10">
        <v>-0.10673294122801025</v>
      </c>
      <c r="L656" s="10">
        <v>5.6802475221813253E-3</v>
      </c>
      <c r="M656" s="10">
        <v>5.7336699297499995E-3</v>
      </c>
      <c r="N656" s="10">
        <v>9.9798059640621091</v>
      </c>
      <c r="O656" s="10">
        <v>0.71951877083149895</v>
      </c>
      <c r="P656" s="10">
        <v>5.5905818569899918E-3</v>
      </c>
      <c r="Q656" s="10">
        <v>5.5929523163199988E-3</v>
      </c>
      <c r="R656" s="10">
        <v>5.7053150175999986E-3</v>
      </c>
      <c r="S656" s="10">
        <v>6.0434182420519802</v>
      </c>
      <c r="T656" s="10">
        <v>2.852095931708E-2</v>
      </c>
      <c r="U656" s="10">
        <v>-9.5085912997000185E-4</v>
      </c>
      <c r="V656" s="10">
        <v>0.5868388482467104</v>
      </c>
      <c r="W656" s="10">
        <v>3.0634167015833591</v>
      </c>
      <c r="X656" s="10">
        <v>0.52340647928667039</v>
      </c>
      <c r="Y656" s="10">
        <v>-8.3179583551002412E-3</v>
      </c>
      <c r="Z656" s="10">
        <v>-0.22538306700170008</v>
      </c>
      <c r="AA656" s="10">
        <v>-6.5999874417599358E-2</v>
      </c>
      <c r="AB656" s="10">
        <v>-4.1679078825263502</v>
      </c>
      <c r="AC656" s="10">
        <v>2.1157917039759777E-2</v>
      </c>
      <c r="AD656" s="10">
        <v>-4.1094169654951607</v>
      </c>
      <c r="AE656" s="10">
        <v>-6.4119541804241287E-2</v>
      </c>
      <c r="AF656" s="10">
        <v>-0.14618820791008069</v>
      </c>
      <c r="AG656" s="10">
        <v>5.4782851042799964E-3</v>
      </c>
      <c r="AH656" s="10">
        <v>0.33476217937589148</v>
      </c>
      <c r="AI656" s="10">
        <v>1.3321113796663697</v>
      </c>
      <c r="AJ656" s="10">
        <v>8.0201500878516185E-3</v>
      </c>
      <c r="AK656" s="10">
        <v>0.14633160329504968</v>
      </c>
      <c r="AL656" s="10">
        <v>0.72014131219903099</v>
      </c>
    </row>
    <row r="657" spans="1:38" x14ac:dyDescent="0.25">
      <c r="A657" s="135"/>
      <c r="G657" s="16" t="str">
        <f t="shared" si="290"/>
        <v>BS</v>
      </c>
      <c r="H657" s="9" t="s">
        <v>20</v>
      </c>
      <c r="I657" s="10">
        <v>-5.1102277384462838</v>
      </c>
      <c r="J657" s="10">
        <v>1.4172460961623729E-4</v>
      </c>
      <c r="K657" s="10">
        <v>4.2395464415119656E-4</v>
      </c>
      <c r="L657" s="10">
        <v>8.3636375250446093E-2</v>
      </c>
      <c r="M657" s="10">
        <v>-6.1708875611898861E-3</v>
      </c>
      <c r="N657" s="10">
        <v>1.8894324328298708</v>
      </c>
      <c r="O657" s="10">
        <v>-0.83160877808139078</v>
      </c>
      <c r="P657" s="10">
        <v>-0.18562626165921747</v>
      </c>
      <c r="Q657" s="10">
        <v>-3.3828849682431752</v>
      </c>
      <c r="R657" s="10">
        <v>4.2031361355969885</v>
      </c>
      <c r="S657" s="10">
        <v>0.61326792336555103</v>
      </c>
      <c r="T657" s="10">
        <v>-1.6024435325239228E-3</v>
      </c>
      <c r="U657" s="10">
        <v>-1.339382672069352</v>
      </c>
      <c r="V657" s="10">
        <v>-1.5837684436943817</v>
      </c>
      <c r="W657" s="10">
        <v>1.3972815240210394</v>
      </c>
      <c r="X657" s="10">
        <v>1.6924051141806729E-3</v>
      </c>
      <c r="Y657" s="10">
        <v>5.0037949244341462E-4</v>
      </c>
      <c r="Z657" s="10">
        <v>2.032962553538537E-6</v>
      </c>
      <c r="AA657" s="10">
        <v>1.8867750683339667E-6</v>
      </c>
      <c r="AB657" s="10">
        <v>4.5074598984066068E-6</v>
      </c>
      <c r="AC657" s="10">
        <v>1.3491286892724417E-6</v>
      </c>
      <c r="AD657" s="10">
        <v>1.6055448909048842E-6</v>
      </c>
      <c r="AE657" s="10">
        <v>1.2605028341582528E-6</v>
      </c>
      <c r="AF657" s="10">
        <v>1.2470941387141115E-6</v>
      </c>
      <c r="AG657" s="10">
        <v>4.298282426187708E-6</v>
      </c>
      <c r="AH657" s="10">
        <v>8.2147594560100479E-7</v>
      </c>
      <c r="AI657" s="10">
        <v>1.0030974616380832E-6</v>
      </c>
      <c r="AJ657" s="10">
        <v>6.5992781747519176E-7</v>
      </c>
      <c r="AK657" s="10">
        <v>1.9292454209466331E-6</v>
      </c>
      <c r="AL657" s="10">
        <v>7.5168655230299265E-7</v>
      </c>
    </row>
    <row r="658" spans="1:38" x14ac:dyDescent="0.25">
      <c r="A658" s="135"/>
      <c r="G658" s="17" t="str">
        <f t="shared" si="290"/>
        <v>BS</v>
      </c>
      <c r="H658" s="9" t="s">
        <v>21</v>
      </c>
      <c r="I658" s="10">
        <v>1.3970439228659953E-2</v>
      </c>
      <c r="J658" s="10">
        <v>1.5336540257279985E-2</v>
      </c>
      <c r="K658" s="10">
        <v>1.9870028018070029E-2</v>
      </c>
      <c r="L658" s="10">
        <v>2.4544269457499934E-2</v>
      </c>
      <c r="M658" s="10">
        <v>2.5951175852810038E-2</v>
      </c>
      <c r="N658" s="10">
        <v>-0.23207674554900001</v>
      </c>
      <c r="O658" s="10">
        <v>-0.33348289159469996</v>
      </c>
      <c r="P658" s="10">
        <v>-0.1882753485541</v>
      </c>
      <c r="Q658" s="10">
        <v>-0.38834952355197994</v>
      </c>
      <c r="R658" s="10">
        <v>-0.16386053731795999</v>
      </c>
      <c r="S658" s="10">
        <v>-0.43237591457262997</v>
      </c>
      <c r="T658" s="10">
        <v>-0.37647978292099998</v>
      </c>
      <c r="U658" s="10">
        <v>-0.47153056539229998</v>
      </c>
      <c r="V658" s="10">
        <v>-0.25031966742</v>
      </c>
      <c r="W658" s="10">
        <v>-0.41865190524400003</v>
      </c>
      <c r="X658" s="10">
        <v>-0.17648149295999999</v>
      </c>
      <c r="Y658" s="10">
        <v>-0.19554210514699999</v>
      </c>
      <c r="Z658" s="10">
        <v>-0.28327414506999998</v>
      </c>
      <c r="AA658" s="10">
        <v>-0.16734242361999996</v>
      </c>
      <c r="AB658" s="10">
        <v>-0.27440245680000008</v>
      </c>
      <c r="AC658" s="10">
        <v>-0.24702802926899997</v>
      </c>
      <c r="AD658" s="10">
        <v>-0.10789751220600002</v>
      </c>
      <c r="AE658" s="10">
        <v>-0.15624961701799997</v>
      </c>
      <c r="AF658" s="10">
        <v>-0.11201014585499999</v>
      </c>
      <c r="AG658" s="10">
        <v>-0.13940962046200006</v>
      </c>
      <c r="AH658" s="10">
        <v>-0.14918286032400008</v>
      </c>
      <c r="AI658" s="10">
        <v>-8.5554997799999977E-2</v>
      </c>
      <c r="AJ658" s="10">
        <v>-0.15135460798799999</v>
      </c>
      <c r="AK658" s="10">
        <v>-7.9440469484999998E-2</v>
      </c>
      <c r="AL658" s="10">
        <v>-1.789608055800003E-2</v>
      </c>
    </row>
    <row r="659" spans="1:38" x14ac:dyDescent="0.25">
      <c r="A659" s="135"/>
      <c r="G659" s="135"/>
      <c r="H659" s="135" t="s">
        <v>22</v>
      </c>
      <c r="I659" s="18">
        <f t="shared" ref="I659:AL659" si="291">+SUM(I651:I658)</f>
        <v>8.6119420549845866</v>
      </c>
      <c r="J659" s="18">
        <f t="shared" si="291"/>
        <v>2.2463019949465095</v>
      </c>
      <c r="K659" s="18">
        <f t="shared" si="291"/>
        <v>2.5452016355728415</v>
      </c>
      <c r="L659" s="18">
        <f t="shared" si="291"/>
        <v>3.7336626440031715</v>
      </c>
      <c r="M659" s="18">
        <f t="shared" si="291"/>
        <v>1.4827748751501324</v>
      </c>
      <c r="N659" s="18">
        <f t="shared" si="291"/>
        <v>-16.978816621164963</v>
      </c>
      <c r="O659" s="18">
        <f t="shared" si="291"/>
        <v>-42.552486449486352</v>
      </c>
      <c r="P659" s="18">
        <f t="shared" si="291"/>
        <v>-16.786595472494021</v>
      </c>
      <c r="Q659" s="18">
        <f t="shared" si="291"/>
        <v>27.331884553819823</v>
      </c>
      <c r="R659" s="18">
        <f t="shared" si="291"/>
        <v>123.22098189285076</v>
      </c>
      <c r="S659" s="18">
        <f t="shared" si="291"/>
        <v>68.922081203135079</v>
      </c>
      <c r="T659" s="18">
        <f t="shared" si="291"/>
        <v>112.64520452799917</v>
      </c>
      <c r="U659" s="18">
        <f t="shared" si="291"/>
        <v>83.411145115520753</v>
      </c>
      <c r="V659" s="18">
        <f t="shared" si="291"/>
        <v>110.1219876416538</v>
      </c>
      <c r="W659" s="18">
        <f t="shared" si="291"/>
        <v>83.209289398859781</v>
      </c>
      <c r="X659" s="18">
        <f t="shared" si="291"/>
        <v>135.83398572169128</v>
      </c>
      <c r="Y659" s="18">
        <f t="shared" si="291"/>
        <v>136.48218568749235</v>
      </c>
      <c r="Z659" s="18">
        <f t="shared" si="291"/>
        <v>102.11409479582615</v>
      </c>
      <c r="AA659" s="18">
        <f t="shared" si="291"/>
        <v>103.63079799404136</v>
      </c>
      <c r="AB659" s="18">
        <f t="shared" si="291"/>
        <v>89.614068446314093</v>
      </c>
      <c r="AC659" s="18">
        <f t="shared" si="291"/>
        <v>96.068134021529829</v>
      </c>
      <c r="AD659" s="18">
        <f t="shared" si="291"/>
        <v>114.74682526739589</v>
      </c>
      <c r="AE659" s="18">
        <f t="shared" si="291"/>
        <v>88.920514259348934</v>
      </c>
      <c r="AF659" s="18">
        <f t="shared" si="291"/>
        <v>97.932077367946263</v>
      </c>
      <c r="AG659" s="18">
        <f t="shared" si="291"/>
        <v>91.52653649868715</v>
      </c>
      <c r="AH659" s="18">
        <f t="shared" si="291"/>
        <v>81.41185414018608</v>
      </c>
      <c r="AI659" s="18">
        <f t="shared" si="291"/>
        <v>79.015310307621164</v>
      </c>
      <c r="AJ659" s="18">
        <f t="shared" si="291"/>
        <v>46.041191449790055</v>
      </c>
      <c r="AK659" s="18">
        <f t="shared" si="291"/>
        <v>52.639188974725315</v>
      </c>
      <c r="AL659" s="18">
        <f t="shared" si="291"/>
        <v>72.913951997781837</v>
      </c>
    </row>
    <row r="660" spans="1:38" x14ac:dyDescent="0.25">
      <c r="A660" s="135"/>
      <c r="G660" s="135"/>
      <c r="H660" s="135"/>
      <c r="I660" s="135"/>
      <c r="J660" s="135"/>
      <c r="K660" s="135"/>
      <c r="L660" s="135"/>
      <c r="M660" s="135"/>
      <c r="N660" s="135"/>
      <c r="O660" s="135"/>
      <c r="P660" s="135"/>
      <c r="Q660" s="135"/>
      <c r="R660" s="135"/>
      <c r="S660" s="135"/>
      <c r="T660" s="135"/>
      <c r="U660" s="135"/>
      <c r="V660" s="135"/>
      <c r="W660" s="135"/>
      <c r="X660" s="135"/>
      <c r="Y660" s="135"/>
      <c r="Z660" s="135"/>
      <c r="AA660" s="135"/>
      <c r="AB660" s="135"/>
      <c r="AC660" s="135"/>
      <c r="AD660" s="135"/>
      <c r="AE660" s="135"/>
      <c r="AF660" s="135"/>
      <c r="AG660" s="135"/>
      <c r="AH660" s="135"/>
      <c r="AI660" s="135"/>
      <c r="AJ660" s="135"/>
      <c r="AK660" s="135"/>
      <c r="AL660" s="135"/>
    </row>
    <row r="661" spans="1:38" x14ac:dyDescent="0.25">
      <c r="A661" s="135"/>
      <c r="G661" s="135"/>
      <c r="H661" s="135"/>
      <c r="I661" s="135"/>
      <c r="J661" s="135"/>
      <c r="K661" s="135"/>
      <c r="L661" s="135"/>
      <c r="M661" s="135"/>
      <c r="N661" s="135"/>
      <c r="O661" s="135"/>
      <c r="P661" s="135"/>
      <c r="Q661" s="135"/>
      <c r="R661" s="135"/>
      <c r="S661" s="135"/>
      <c r="T661" s="135"/>
      <c r="U661" s="135"/>
      <c r="V661" s="135"/>
      <c r="W661" s="135"/>
      <c r="X661" s="135"/>
      <c r="Y661" s="135"/>
      <c r="Z661" s="135"/>
      <c r="AA661" s="135"/>
      <c r="AB661" s="135"/>
      <c r="AC661" s="135"/>
      <c r="AD661" s="135"/>
      <c r="AE661" s="135"/>
      <c r="AF661" s="135"/>
      <c r="AG661" s="135"/>
      <c r="AH661" s="135"/>
      <c r="AI661" s="135"/>
      <c r="AJ661" s="135"/>
      <c r="AK661" s="135"/>
      <c r="AL661" s="135"/>
    </row>
    <row r="662" spans="1:38" x14ac:dyDescent="0.25">
      <c r="A662" s="135"/>
      <c r="G662" s="135"/>
      <c r="H662" s="135"/>
      <c r="I662" s="135"/>
      <c r="J662" s="135"/>
      <c r="K662" s="135"/>
      <c r="L662" s="135"/>
      <c r="M662" s="135"/>
      <c r="N662" s="135"/>
      <c r="O662" s="135"/>
      <c r="P662" s="135"/>
      <c r="Q662" s="135"/>
      <c r="R662" s="135"/>
      <c r="S662" s="135"/>
      <c r="T662" s="135"/>
      <c r="U662" s="135"/>
      <c r="V662" s="135"/>
      <c r="W662" s="135"/>
      <c r="X662" s="135"/>
      <c r="Y662" s="135"/>
      <c r="Z662" s="135"/>
      <c r="AA662" s="135"/>
      <c r="AB662" s="135"/>
      <c r="AC662" s="135"/>
      <c r="AD662" s="135"/>
      <c r="AE662" s="135"/>
      <c r="AF662" s="135"/>
      <c r="AG662" s="135"/>
      <c r="AH662" s="135"/>
      <c r="AI662" s="135"/>
      <c r="AJ662" s="135"/>
      <c r="AK662" s="135"/>
      <c r="AL662" s="135"/>
    </row>
    <row r="663" spans="1:38" x14ac:dyDescent="0.25">
      <c r="A663" s="135"/>
      <c r="G663" s="135"/>
      <c r="H663" s="135"/>
      <c r="I663" s="135"/>
      <c r="J663" s="135"/>
      <c r="K663" s="135"/>
      <c r="L663" s="135"/>
      <c r="M663" s="135"/>
      <c r="N663" s="135"/>
      <c r="O663" s="135"/>
      <c r="P663" s="135"/>
      <c r="Q663" s="135"/>
      <c r="R663" s="135"/>
      <c r="S663" s="135"/>
      <c r="T663" s="135"/>
      <c r="U663" s="135"/>
      <c r="V663" s="135"/>
      <c r="W663" s="135"/>
      <c r="X663" s="135"/>
      <c r="Y663" s="135"/>
      <c r="Z663" s="135"/>
      <c r="AA663" s="135"/>
      <c r="AB663" s="135"/>
      <c r="AC663" s="135"/>
      <c r="AD663" s="135"/>
      <c r="AE663" s="135"/>
      <c r="AF663" s="135"/>
      <c r="AG663" s="135"/>
      <c r="AH663" s="135"/>
      <c r="AI663" s="135"/>
      <c r="AJ663" s="135"/>
      <c r="AK663" s="135"/>
      <c r="AL663" s="135"/>
    </row>
    <row r="664" spans="1:38" x14ac:dyDescent="0.25">
      <c r="A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5"/>
      <c r="U664" s="135"/>
      <c r="V664" s="135"/>
      <c r="W664" s="135"/>
      <c r="X664" s="135"/>
      <c r="Y664" s="135"/>
      <c r="Z664" s="135"/>
      <c r="AA664" s="135"/>
      <c r="AB664" s="135"/>
      <c r="AC664" s="135"/>
      <c r="AD664" s="135"/>
      <c r="AE664" s="135"/>
      <c r="AF664" s="135"/>
      <c r="AG664" s="135"/>
      <c r="AH664" s="135"/>
      <c r="AI664" s="135"/>
      <c r="AJ664" s="135"/>
      <c r="AK664" s="135"/>
      <c r="AL664" s="135"/>
    </row>
    <row r="665" spans="1:38" x14ac:dyDescent="0.25">
      <c r="A665" s="135"/>
      <c r="G665" s="135"/>
      <c r="H665" s="135"/>
      <c r="I665" s="135"/>
      <c r="J665" s="135"/>
      <c r="K665" s="135"/>
      <c r="L665" s="135"/>
      <c r="M665" s="135"/>
      <c r="N665" s="135"/>
      <c r="O665" s="135"/>
      <c r="P665" s="135"/>
      <c r="Q665" s="135"/>
      <c r="R665" s="135"/>
      <c r="S665" s="135"/>
      <c r="T665" s="135"/>
      <c r="U665" s="135"/>
      <c r="V665" s="135"/>
      <c r="W665" s="135"/>
      <c r="X665" s="135"/>
      <c r="Y665" s="135"/>
      <c r="Z665" s="135"/>
      <c r="AA665" s="135"/>
      <c r="AB665" s="135"/>
      <c r="AC665" s="135"/>
      <c r="AD665" s="135"/>
      <c r="AE665" s="135"/>
      <c r="AF665" s="135"/>
      <c r="AG665" s="135"/>
      <c r="AH665" s="135"/>
      <c r="AI665" s="135"/>
      <c r="AJ665" s="135"/>
      <c r="AK665" s="135"/>
      <c r="AL665" s="135"/>
    </row>
    <row r="666" spans="1:38" ht="15.75" thickBot="1" x14ac:dyDescent="0.3">
      <c r="A666" s="139"/>
      <c r="B666" s="139"/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  <c r="Z666" s="139"/>
      <c r="AA666" s="139"/>
      <c r="AB666" s="139"/>
      <c r="AC666" s="139"/>
      <c r="AD666" s="139"/>
      <c r="AE666" s="139"/>
      <c r="AF666" s="139"/>
      <c r="AG666" s="139"/>
      <c r="AH666" s="139"/>
      <c r="AI666" s="139"/>
      <c r="AJ666" s="139"/>
      <c r="AK666" s="139"/>
      <c r="AL666" s="139"/>
    </row>
    <row r="667" spans="1:38" x14ac:dyDescent="0.25">
      <c r="A667" s="134" t="str">
        <f>+A646</f>
        <v>Option 9: 600 MW in 2028</v>
      </c>
      <c r="B667" s="134"/>
      <c r="G667" s="135"/>
      <c r="H667" s="135"/>
      <c r="I667" s="135"/>
      <c r="J667" s="135"/>
      <c r="K667" s="135"/>
      <c r="L667" s="135"/>
      <c r="M667" s="135"/>
      <c r="N667" s="135"/>
      <c r="O667" s="135"/>
      <c r="P667" s="135"/>
      <c r="Q667" s="135"/>
      <c r="R667" s="135"/>
      <c r="S667" s="135"/>
      <c r="T667" s="135"/>
      <c r="U667" s="135"/>
      <c r="V667" s="135"/>
      <c r="W667" s="135"/>
      <c r="X667" s="135"/>
      <c r="Y667" s="135"/>
      <c r="Z667" s="135"/>
      <c r="AA667" s="135"/>
      <c r="AB667" s="135"/>
      <c r="AC667" s="135"/>
      <c r="AD667" s="135"/>
      <c r="AE667" s="135"/>
      <c r="AF667" s="135"/>
      <c r="AG667" s="135"/>
      <c r="AH667" s="135"/>
      <c r="AI667" s="135"/>
      <c r="AJ667" s="135"/>
      <c r="AK667" s="135"/>
      <c r="AL667" s="135"/>
    </row>
    <row r="668" spans="1:38" x14ac:dyDescent="0.25">
      <c r="A668" s="134" t="s">
        <v>15</v>
      </c>
      <c r="B668" s="134" t="str">
        <f>+Overview!D8</f>
        <v>2. Status quo / current policy</v>
      </c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5"/>
      <c r="U668" s="135"/>
      <c r="V668" s="135"/>
      <c r="W668" s="135"/>
      <c r="X668" s="135"/>
      <c r="Y668" s="135"/>
      <c r="Z668" s="135"/>
      <c r="AA668" s="135"/>
      <c r="AB668" s="135"/>
      <c r="AC668" s="135"/>
      <c r="AD668" s="135"/>
      <c r="AE668" s="135"/>
      <c r="AF668" s="135"/>
      <c r="AG668" s="135"/>
      <c r="AH668" s="135"/>
      <c r="AI668" s="135"/>
      <c r="AJ668" s="135"/>
      <c r="AK668" s="135"/>
      <c r="AL668" s="135"/>
    </row>
    <row r="669" spans="1:38" x14ac:dyDescent="0.25">
      <c r="A669" s="136" t="s">
        <v>148</v>
      </c>
      <c r="B669" s="137" t="s">
        <v>251</v>
      </c>
      <c r="C669" s="137" t="s">
        <v>142</v>
      </c>
      <c r="D669" s="138" t="s">
        <v>184</v>
      </c>
      <c r="G669" s="135"/>
      <c r="H669" s="135"/>
      <c r="I669" s="135"/>
      <c r="J669" s="135"/>
      <c r="K669" s="135"/>
      <c r="L669" s="135"/>
      <c r="M669" s="135"/>
      <c r="N669" s="135"/>
      <c r="O669" s="135"/>
      <c r="P669" s="135"/>
      <c r="Q669" s="135"/>
      <c r="R669" s="135"/>
      <c r="S669" s="135"/>
      <c r="T669" s="135"/>
      <c r="U669" s="135"/>
      <c r="V669" s="135"/>
      <c r="W669" s="135"/>
      <c r="X669" s="135"/>
      <c r="Y669" s="135"/>
      <c r="Z669" s="135"/>
      <c r="AA669" s="135"/>
      <c r="AB669" s="135"/>
      <c r="AC669" s="135"/>
      <c r="AD669" s="135"/>
      <c r="AE669" s="135"/>
      <c r="AF669" s="135"/>
      <c r="AG669" s="135"/>
      <c r="AH669" s="135"/>
      <c r="AI669" s="135"/>
      <c r="AJ669" s="135"/>
      <c r="AK669" s="135"/>
      <c r="AL669" s="135"/>
    </row>
    <row r="670" spans="1:38" x14ac:dyDescent="0.25">
      <c r="A670" s="135"/>
      <c r="G670" s="135"/>
      <c r="H670" s="135"/>
      <c r="I670" s="135"/>
      <c r="J670" s="135"/>
      <c r="K670" s="135"/>
      <c r="L670" s="135"/>
      <c r="M670" s="135"/>
      <c r="N670" s="135"/>
      <c r="O670" s="135"/>
      <c r="P670" s="135"/>
      <c r="Q670" s="135"/>
      <c r="R670" s="135"/>
      <c r="S670" s="135"/>
      <c r="T670" s="135"/>
      <c r="U670" s="135"/>
      <c r="V670" s="135"/>
      <c r="W670" s="135"/>
      <c r="X670" s="135"/>
      <c r="Y670" s="135"/>
      <c r="Z670" s="135"/>
      <c r="AA670" s="135"/>
      <c r="AB670" s="135"/>
      <c r="AC670" s="135"/>
      <c r="AD670" s="135"/>
      <c r="AE670" s="135"/>
      <c r="AF670" s="135"/>
      <c r="AG670" s="135"/>
      <c r="AH670" s="135"/>
      <c r="AI670" s="135"/>
      <c r="AJ670" s="135"/>
      <c r="AK670" s="135"/>
      <c r="AL670" s="135"/>
    </row>
    <row r="671" spans="1:38" x14ac:dyDescent="0.25">
      <c r="A671" s="135"/>
      <c r="G671" s="135" t="s">
        <v>128</v>
      </c>
      <c r="H671" s="135"/>
      <c r="I671" s="142" t="s">
        <v>23</v>
      </c>
      <c r="J671" s="142" t="s">
        <v>24</v>
      </c>
      <c r="K671" s="142" t="s">
        <v>25</v>
      </c>
      <c r="L671" s="142" t="s">
        <v>26</v>
      </c>
      <c r="M671" s="142" t="s">
        <v>27</v>
      </c>
      <c r="N671" s="142" t="s">
        <v>28</v>
      </c>
      <c r="O671" s="142" t="s">
        <v>29</v>
      </c>
      <c r="P671" s="142" t="s">
        <v>30</v>
      </c>
      <c r="Q671" s="142" t="s">
        <v>31</v>
      </c>
      <c r="R671" s="142" t="s">
        <v>32</v>
      </c>
      <c r="S671" s="142" t="s">
        <v>33</v>
      </c>
      <c r="T671" s="142" t="s">
        <v>34</v>
      </c>
      <c r="U671" s="142" t="s">
        <v>35</v>
      </c>
      <c r="V671" s="142" t="s">
        <v>36</v>
      </c>
      <c r="W671" s="142" t="s">
        <v>37</v>
      </c>
      <c r="X671" s="142" t="s">
        <v>38</v>
      </c>
      <c r="Y671" s="142" t="s">
        <v>39</v>
      </c>
      <c r="Z671" s="142" t="s">
        <v>40</v>
      </c>
      <c r="AA671" s="142" t="s">
        <v>41</v>
      </c>
      <c r="AB671" s="142" t="s">
        <v>42</v>
      </c>
      <c r="AC671" s="142" t="s">
        <v>43</v>
      </c>
      <c r="AD671" s="142" t="s">
        <v>44</v>
      </c>
      <c r="AE671" s="142" t="s">
        <v>45</v>
      </c>
      <c r="AF671" s="142" t="s">
        <v>46</v>
      </c>
      <c r="AG671" s="142" t="s">
        <v>47</v>
      </c>
      <c r="AH671" s="142" t="s">
        <v>48</v>
      </c>
      <c r="AI671" s="142" t="s">
        <v>49</v>
      </c>
      <c r="AJ671" s="142" t="s">
        <v>50</v>
      </c>
      <c r="AK671" s="142" t="s">
        <v>51</v>
      </c>
      <c r="AL671" s="142" t="s">
        <v>52</v>
      </c>
    </row>
    <row r="672" spans="1:38" x14ac:dyDescent="0.25">
      <c r="A672" s="135"/>
      <c r="G672" s="8"/>
      <c r="H672" s="9" t="s">
        <v>16</v>
      </c>
      <c r="I672" s="10">
        <v>2.2638873257267411</v>
      </c>
      <c r="J672" s="10">
        <v>2.1408752263900936</v>
      </c>
      <c r="K672" s="10">
        <v>0.37792839392167821</v>
      </c>
      <c r="L672" s="10">
        <v>-4.2629403343311196</v>
      </c>
      <c r="M672" s="10">
        <v>-10.108182652859739</v>
      </c>
      <c r="N672" s="10">
        <v>-12.255132569562193</v>
      </c>
      <c r="O672" s="10">
        <v>-11.119331883457846</v>
      </c>
      <c r="P672" s="10">
        <v>-22.703142283150328</v>
      </c>
      <c r="Q672" s="10">
        <v>-5.4093647120974993</v>
      </c>
      <c r="R672" s="10">
        <v>36.821199160210995</v>
      </c>
      <c r="S672" s="10">
        <v>33.459592409176253</v>
      </c>
      <c r="T672" s="10">
        <v>67.445502084603049</v>
      </c>
      <c r="U672" s="10">
        <v>61.788843212108759</v>
      </c>
      <c r="V672" s="10">
        <v>40.343647453116319</v>
      </c>
      <c r="W672" s="10">
        <v>25.949217032715978</v>
      </c>
      <c r="X672" s="10">
        <v>28.024516465756278</v>
      </c>
      <c r="Y672" s="10">
        <v>-3.5568043128541831</v>
      </c>
      <c r="Z672" s="10">
        <v>-8.431933677366942</v>
      </c>
      <c r="AA672" s="10">
        <v>-13.04204423510464</v>
      </c>
      <c r="AB672" s="10">
        <v>-35.954371176664154</v>
      </c>
      <c r="AC672" s="10">
        <v>-40.471561290298723</v>
      </c>
      <c r="AD672" s="10">
        <v>-32.028462942828355</v>
      </c>
      <c r="AE672" s="10">
        <v>-32.41798583607715</v>
      </c>
      <c r="AF672" s="10">
        <v>-32.637823584027501</v>
      </c>
      <c r="AG672" s="10">
        <v>-42.678478817479572</v>
      </c>
      <c r="AH672" s="10">
        <v>-39.886498528550419</v>
      </c>
      <c r="AI672" s="10">
        <v>-29.885581421984398</v>
      </c>
      <c r="AJ672" s="10">
        <v>-30.111970368986476</v>
      </c>
      <c r="AK672" s="10">
        <v>-23.774451579449078</v>
      </c>
      <c r="AL672" s="10">
        <v>-18.891813506212884</v>
      </c>
    </row>
    <row r="673" spans="1:38" x14ac:dyDescent="0.25">
      <c r="A673" s="135"/>
      <c r="G673" s="11"/>
      <c r="H673" s="9" t="s">
        <v>248</v>
      </c>
      <c r="I673" s="10">
        <v>2.2931636454624282</v>
      </c>
      <c r="J673" s="10">
        <v>2.1655099573958161</v>
      </c>
      <c r="K673" s="10">
        <v>2.02535702541718</v>
      </c>
      <c r="L673" s="10">
        <v>0.51780303287984708</v>
      </c>
      <c r="M673" s="10">
        <v>-0.66816761729575092</v>
      </c>
      <c r="N673" s="10">
        <v>-4.2048331725324246</v>
      </c>
      <c r="O673" s="10">
        <v>-4.2772513533685128</v>
      </c>
      <c r="P673" s="10">
        <v>-7.1982408614352664</v>
      </c>
      <c r="Q673" s="10">
        <v>6.7371315285734141</v>
      </c>
      <c r="R673" s="10">
        <v>8.0366131725143646</v>
      </c>
      <c r="S673" s="10">
        <v>6.1571289677755772</v>
      </c>
      <c r="T673" s="10">
        <v>12.512192114912807</v>
      </c>
      <c r="U673" s="10">
        <v>11.359295251120955</v>
      </c>
      <c r="V673" s="10">
        <v>6.2342688350770459</v>
      </c>
      <c r="W673" s="10">
        <v>3.2171357057516161</v>
      </c>
      <c r="X673" s="10">
        <v>3.018297832257872</v>
      </c>
      <c r="Y673" s="10">
        <v>-5.0677641822397845</v>
      </c>
      <c r="Z673" s="10">
        <v>-1.7818910272807216</v>
      </c>
      <c r="AA673" s="10">
        <v>-5.685237152108698</v>
      </c>
      <c r="AB673" s="10">
        <v>-13.898662184109639</v>
      </c>
      <c r="AC673" s="10">
        <v>-15.052570873653281</v>
      </c>
      <c r="AD673" s="10">
        <v>-12.468987255841625</v>
      </c>
      <c r="AE673" s="10">
        <v>-12.572277742210815</v>
      </c>
      <c r="AF673" s="10">
        <v>-12.589316478357205</v>
      </c>
      <c r="AG673" s="10">
        <v>-15.375650385629569</v>
      </c>
      <c r="AH673" s="10">
        <v>-14.424191824305353</v>
      </c>
      <c r="AI673" s="10">
        <v>-11.06442461971028</v>
      </c>
      <c r="AJ673" s="10">
        <v>-10.960922671646415</v>
      </c>
      <c r="AK673" s="10">
        <v>-8.6921399786823486</v>
      </c>
      <c r="AL673" s="10">
        <v>-7.2191391411727182</v>
      </c>
    </row>
    <row r="674" spans="1:38" x14ac:dyDescent="0.25">
      <c r="A674" s="135"/>
      <c r="G674" s="12"/>
      <c r="H674" s="9" t="s">
        <v>17</v>
      </c>
      <c r="I674" s="10">
        <v>0.29720628063114418</v>
      </c>
      <c r="J674" s="10">
        <v>1.3765462647365894</v>
      </c>
      <c r="K674" s="10">
        <v>5.3869363233388867</v>
      </c>
      <c r="L674" s="10">
        <v>6.8034882661941083</v>
      </c>
      <c r="M674" s="10">
        <v>8.7452617627586733</v>
      </c>
      <c r="N674" s="10">
        <v>-4.0616629070636918</v>
      </c>
      <c r="O674" s="10">
        <v>-6.7654184965040258</v>
      </c>
      <c r="P674" s="10">
        <v>-5.2005747982370849</v>
      </c>
      <c r="Q674" s="10">
        <v>55.487503009634111</v>
      </c>
      <c r="R674" s="10">
        <v>45.698066111085154</v>
      </c>
      <c r="S674" s="10">
        <v>20.211940118159873</v>
      </c>
      <c r="T674" s="10">
        <v>35.049899046510518</v>
      </c>
      <c r="U674" s="10">
        <v>19.906505015479524</v>
      </c>
      <c r="V674" s="10">
        <v>49.525471857371258</v>
      </c>
      <c r="W674" s="10">
        <v>5.3118407798858698</v>
      </c>
      <c r="X674" s="10">
        <v>84.307083293000233</v>
      </c>
      <c r="Y674" s="10">
        <v>107.45530745488463</v>
      </c>
      <c r="Z674" s="10">
        <v>108.93504033447152</v>
      </c>
      <c r="AA674" s="10">
        <v>128.01308374019527</v>
      </c>
      <c r="AB674" s="10">
        <v>109.423279584086</v>
      </c>
      <c r="AC674" s="10">
        <v>115.92195726691716</v>
      </c>
      <c r="AD674" s="10">
        <v>143.6332434060273</v>
      </c>
      <c r="AE674" s="10">
        <v>134.52088101939398</v>
      </c>
      <c r="AF674" s="10">
        <v>137.71421456132157</v>
      </c>
      <c r="AG674" s="10">
        <v>135.44938529310502</v>
      </c>
      <c r="AH674" s="10">
        <v>126.49297237053429</v>
      </c>
      <c r="AI674" s="10">
        <v>111.43136165444071</v>
      </c>
      <c r="AJ674" s="10">
        <v>80.945265233432337</v>
      </c>
      <c r="AK674" s="10">
        <v>69.526609901772872</v>
      </c>
      <c r="AL674" s="10">
        <v>96.0067937294682</v>
      </c>
    </row>
    <row r="675" spans="1:38" x14ac:dyDescent="0.25">
      <c r="A675" s="135"/>
      <c r="G675" s="13"/>
      <c r="H675" s="9" t="s">
        <v>249</v>
      </c>
      <c r="I675" s="10">
        <v>-0.25270615373028704</v>
      </c>
      <c r="J675" s="10">
        <v>9.866628127531385E-2</v>
      </c>
      <c r="K675" s="10">
        <v>1.558909562709232E-2</v>
      </c>
      <c r="L675" s="10">
        <v>0.63466296339322525</v>
      </c>
      <c r="M675" s="10">
        <v>0.80511499631029437</v>
      </c>
      <c r="N675" s="10">
        <v>1.7664997251062005</v>
      </c>
      <c r="O675" s="10">
        <v>3.1339531594184109</v>
      </c>
      <c r="P675" s="10">
        <v>5.2773211890967104</v>
      </c>
      <c r="Q675" s="10">
        <v>4.7624196367744389</v>
      </c>
      <c r="R675" s="10">
        <v>7.0000616717225057</v>
      </c>
      <c r="S675" s="10">
        <v>4.7457402934816173</v>
      </c>
      <c r="T675" s="10">
        <v>3.5844074318230241</v>
      </c>
      <c r="U675" s="10">
        <v>2.5828626790314502</v>
      </c>
      <c r="V675" s="10">
        <v>4.363045247004834</v>
      </c>
      <c r="W675" s="10">
        <v>3.3929237452883285</v>
      </c>
      <c r="X675" s="10">
        <v>2.6306207465228795</v>
      </c>
      <c r="Y675" s="10">
        <v>6.0414830053268247</v>
      </c>
      <c r="Z675" s="10">
        <v>7.7529362467926148</v>
      </c>
      <c r="AA675" s="10">
        <v>7.6886471354715127</v>
      </c>
      <c r="AB675" s="10">
        <v>10.138884492366742</v>
      </c>
      <c r="AC675" s="10">
        <v>9.5147982283032775</v>
      </c>
      <c r="AD675" s="10">
        <v>6.9876059407542357</v>
      </c>
      <c r="AE675" s="10">
        <v>7.5448127346667206</v>
      </c>
      <c r="AF675" s="10">
        <v>7.0877279495816765</v>
      </c>
      <c r="AG675" s="10">
        <v>8.2593549347561748</v>
      </c>
      <c r="AH675" s="10">
        <v>7.8345965803071635</v>
      </c>
      <c r="AI675" s="10">
        <v>6.2330126091404736</v>
      </c>
      <c r="AJ675" s="10">
        <v>6.6566740519443215</v>
      </c>
      <c r="AK675" s="10">
        <v>5.4238654173183818</v>
      </c>
      <c r="AL675" s="10">
        <v>3.7064066718236859</v>
      </c>
    </row>
    <row r="676" spans="1:38" x14ac:dyDescent="0.25">
      <c r="A676" s="135"/>
      <c r="G676" s="14"/>
      <c r="H676" s="9" t="s">
        <v>18</v>
      </c>
      <c r="I676" s="10">
        <v>1.1949073358984144E-3</v>
      </c>
      <c r="J676" s="10">
        <v>1.2606009515791002E-3</v>
      </c>
      <c r="K676" s="10">
        <v>-1.0577642708801371</v>
      </c>
      <c r="L676" s="10">
        <v>-1.0012985779225396</v>
      </c>
      <c r="M676" s="10">
        <v>-0.94274283369461753</v>
      </c>
      <c r="N676" s="10">
        <v>-0.89009238273235747</v>
      </c>
      <c r="O676" s="10">
        <v>-0.84024447652653111</v>
      </c>
      <c r="P676" s="10">
        <v>-0.79541472790760803</v>
      </c>
      <c r="Q676" s="10">
        <v>-0.74868236885354111</v>
      </c>
      <c r="R676" s="10">
        <v>3.1110664223252975</v>
      </c>
      <c r="S676" s="10">
        <v>2.9377812614859131</v>
      </c>
      <c r="T676" s="10">
        <v>11.583592497541602</v>
      </c>
      <c r="U676" s="10">
        <v>11.259373510584311</v>
      </c>
      <c r="V676" s="10">
        <v>10.084453841647672</v>
      </c>
      <c r="W676" s="10">
        <v>9.9599556648119432</v>
      </c>
      <c r="X676" s="10">
        <v>10.516203011404372</v>
      </c>
      <c r="Y676" s="10">
        <v>3.5057960140969726</v>
      </c>
      <c r="Z676" s="10">
        <v>2.9270251785077619</v>
      </c>
      <c r="AA676" s="10">
        <v>0.79176327851618566</v>
      </c>
      <c r="AB676" s="10">
        <v>-1.7161215910382737</v>
      </c>
      <c r="AC676" s="10">
        <v>-3.1667469117042515</v>
      </c>
      <c r="AD676" s="10">
        <v>-0.89079067695206504</v>
      </c>
      <c r="AE676" s="10">
        <v>-2.5694448368830649</v>
      </c>
      <c r="AF676" s="10">
        <v>-3.1244610060858804</v>
      </c>
      <c r="AG676" s="10">
        <v>-5.7352784347561965</v>
      </c>
      <c r="AH676" s="10">
        <v>-5.4993424253687806</v>
      </c>
      <c r="AI676" s="10">
        <v>-2.6283152452782588</v>
      </c>
      <c r="AJ676" s="10">
        <v>-2.8204581886438973</v>
      </c>
      <c r="AK676" s="10">
        <v>-1.2670322405029424</v>
      </c>
      <c r="AL676" s="10">
        <v>-0.10266731849463895</v>
      </c>
    </row>
    <row r="677" spans="1:38" x14ac:dyDescent="0.25">
      <c r="A677" s="135"/>
      <c r="G677" s="15"/>
      <c r="H677" s="9" t="s">
        <v>19</v>
      </c>
      <c r="I677" s="10">
        <v>5.2152553649999975E-3</v>
      </c>
      <c r="J677" s="10">
        <v>5.2207812684899983E-3</v>
      </c>
      <c r="K677" s="10">
        <v>6.5113245749033126</v>
      </c>
      <c r="L677" s="10">
        <v>2.8198741250625243</v>
      </c>
      <c r="M677" s="10">
        <v>3.8367172722729492E-2</v>
      </c>
      <c r="N677" s="10">
        <v>-4.2477549653893334</v>
      </c>
      <c r="O677" s="10">
        <v>0.60632051674487286</v>
      </c>
      <c r="P677" s="10">
        <v>8.0517077320099977E-3</v>
      </c>
      <c r="Q677" s="10">
        <v>4.9339847493610006E-2</v>
      </c>
      <c r="R677" s="10">
        <v>2.0024762855079994E-2</v>
      </c>
      <c r="S677" s="10">
        <v>0.98581052125311974</v>
      </c>
      <c r="T677" s="10">
        <v>-0.21283902558299417</v>
      </c>
      <c r="U677" s="10">
        <v>4.2924651138100123E-3</v>
      </c>
      <c r="V677" s="10">
        <v>3.6654775262443238</v>
      </c>
      <c r="W677" s="10">
        <v>1.88480509689375</v>
      </c>
      <c r="X677" s="10">
        <v>-0.28657234192836034</v>
      </c>
      <c r="Y677" s="10">
        <v>5.2827979882699994E-3</v>
      </c>
      <c r="Z677" s="10">
        <v>6.1243964325596192</v>
      </c>
      <c r="AA677" s="10">
        <v>3.4075155683596394</v>
      </c>
      <c r="AB677" s="10">
        <v>7.8162047282788194E-3</v>
      </c>
      <c r="AC677" s="10">
        <v>-2.1748100005991589E-3</v>
      </c>
      <c r="AD677" s="10">
        <v>-0.3134658554904064</v>
      </c>
      <c r="AE677" s="10">
        <v>3.9083793684927315E-2</v>
      </c>
      <c r="AF677" s="10">
        <v>1.3963072615958083E-2</v>
      </c>
      <c r="AG677" s="10">
        <v>-2.62012616408418E-2</v>
      </c>
      <c r="AH677" s="10">
        <v>5.5778155429339726E-2</v>
      </c>
      <c r="AI677" s="10">
        <v>2.6842861077459923E-2</v>
      </c>
      <c r="AJ677" s="10">
        <v>5.1012878517957105E-2</v>
      </c>
      <c r="AK677" s="10">
        <v>9.8703480253101716E-3</v>
      </c>
      <c r="AL677" s="10">
        <v>0.26455819488817944</v>
      </c>
    </row>
    <row r="678" spans="1:38" x14ac:dyDescent="0.25">
      <c r="A678" s="135"/>
      <c r="G678" s="16"/>
      <c r="H678" s="9" t="s">
        <v>20</v>
      </c>
      <c r="I678" s="10">
        <v>-2.1853439668578361</v>
      </c>
      <c r="J678" s="10">
        <v>2.6409185791643244E-5</v>
      </c>
      <c r="K678" s="10">
        <v>9.3015655998100475E-6</v>
      </c>
      <c r="L678" s="10">
        <v>2.1274627926131346E-6</v>
      </c>
      <c r="M678" s="10">
        <v>-0.88005040470379114</v>
      </c>
      <c r="N678" s="10">
        <v>1.8680803928217191</v>
      </c>
      <c r="O678" s="10">
        <v>0.2860335282065094</v>
      </c>
      <c r="P678" s="10">
        <v>-0.2403087189512263</v>
      </c>
      <c r="Q678" s="10">
        <v>-1.8029900159418339</v>
      </c>
      <c r="R678" s="10">
        <v>0.27295907500909183</v>
      </c>
      <c r="S678" s="10">
        <v>1.3698156737629018E-6</v>
      </c>
      <c r="T678" s="10">
        <v>1.2913215514782084E-3</v>
      </c>
      <c r="U678" s="10">
        <v>-4.3668758776135297E-3</v>
      </c>
      <c r="V678" s="10">
        <v>2.3487531170323917E-6</v>
      </c>
      <c r="W678" s="10">
        <v>1.1513930640046762E-6</v>
      </c>
      <c r="X678" s="10">
        <v>1.0803608512268103E-6</v>
      </c>
      <c r="Y678" s="10">
        <v>3.0963582110626139E-7</v>
      </c>
      <c r="Z678" s="10">
        <v>2.1433691969292056E-7</v>
      </c>
      <c r="AA678" s="10">
        <v>1.9059398192325821E-7</v>
      </c>
      <c r="AB678" s="10">
        <v>1.7143652527035415E-7</v>
      </c>
      <c r="AC678" s="10">
        <v>9.2876806087512646E-7</v>
      </c>
      <c r="AD678" s="10">
        <v>7.465412440850407E-7</v>
      </c>
      <c r="AE678" s="10">
        <v>1.3396699098398726E-7</v>
      </c>
      <c r="AF678" s="10">
        <v>4.9424874183955085E-7</v>
      </c>
      <c r="AG678" s="10">
        <v>4.822588914223827E-5</v>
      </c>
      <c r="AH678" s="10">
        <v>3.2809712244369298E-7</v>
      </c>
      <c r="AI678" s="10">
        <v>2.6913725517818697E-7</v>
      </c>
      <c r="AJ678" s="10">
        <v>1.1319871881529739E-7</v>
      </c>
      <c r="AK678" s="10">
        <v>4.0145725725516883E-7</v>
      </c>
      <c r="AL678" s="10">
        <v>3.0720953296361153E-7</v>
      </c>
    </row>
    <row r="679" spans="1:38" x14ac:dyDescent="0.25">
      <c r="A679" s="135"/>
      <c r="G679" s="17"/>
      <c r="H679" s="9" t="s">
        <v>21</v>
      </c>
      <c r="I679" s="10">
        <v>2.8801276769480022E-2</v>
      </c>
      <c r="J679" s="10">
        <v>2.9244039579879921E-2</v>
      </c>
      <c r="K679" s="10">
        <v>4.4717757656390023E-2</v>
      </c>
      <c r="L679" s="10">
        <v>-7.7344501584000191E-3</v>
      </c>
      <c r="M679" s="10">
        <v>-4.4697629453300247E-3</v>
      </c>
      <c r="N679" s="10">
        <v>-5.7855471999999991E-2</v>
      </c>
      <c r="O679" s="10">
        <v>-0.12145541607999988</v>
      </c>
      <c r="P679" s="10">
        <v>-0.17117027282999991</v>
      </c>
      <c r="Q679" s="10">
        <v>-0.351357741306</v>
      </c>
      <c r="R679" s="10">
        <v>-0.390020416594</v>
      </c>
      <c r="S679" s="10">
        <v>-0.38330948988000002</v>
      </c>
      <c r="T679" s="10">
        <v>-0.36627789090699997</v>
      </c>
      <c r="U679" s="10">
        <v>-0.30695979361499992</v>
      </c>
      <c r="V679" s="10">
        <v>-0.38283687328599991</v>
      </c>
      <c r="W679" s="10">
        <v>-0.42270969170000006</v>
      </c>
      <c r="X679" s="10">
        <v>-0.2660897465</v>
      </c>
      <c r="Y679" s="10">
        <v>-0.30386561600000001</v>
      </c>
      <c r="Z679" s="10">
        <v>-0.20770669489999999</v>
      </c>
      <c r="AA679" s="10">
        <v>-0.13446705660000002</v>
      </c>
      <c r="AB679" s="10">
        <v>-0.28658885419999991</v>
      </c>
      <c r="AC679" s="10">
        <v>-0.27209303139999985</v>
      </c>
      <c r="AD679" s="10">
        <v>-0.13006010209999996</v>
      </c>
      <c r="AE679" s="10">
        <v>-0.13238526740000001</v>
      </c>
      <c r="AF679" s="10">
        <v>-0.12850397699999996</v>
      </c>
      <c r="AG679" s="10">
        <v>-0.11400797129999996</v>
      </c>
      <c r="AH679" s="10">
        <v>-7.4729652499999993E-2</v>
      </c>
      <c r="AI679" s="10">
        <v>-2.4897102899999968E-2</v>
      </c>
      <c r="AJ679" s="10">
        <v>-0.11089082719999999</v>
      </c>
      <c r="AK679" s="10">
        <v>-0.13568525199999998</v>
      </c>
      <c r="AL679" s="10">
        <v>3.1574459900000074E-2</v>
      </c>
    </row>
    <row r="680" spans="1:38" x14ac:dyDescent="0.25">
      <c r="A680" s="135"/>
      <c r="G680" s="135"/>
      <c r="H680" s="135" t="s">
        <v>22</v>
      </c>
      <c r="I680" s="18">
        <f t="shared" ref="I680:AL680" si="292">+SUM(I672:I679)</f>
        <v>2.4514185707025691</v>
      </c>
      <c r="J680" s="18">
        <f t="shared" si="292"/>
        <v>5.8173495607835548</v>
      </c>
      <c r="K680" s="18">
        <f t="shared" si="292"/>
        <v>13.304098201550001</v>
      </c>
      <c r="L680" s="18">
        <f t="shared" si="292"/>
        <v>5.5038571525804389</v>
      </c>
      <c r="M680" s="18">
        <f t="shared" si="292"/>
        <v>-3.014869339707531</v>
      </c>
      <c r="N680" s="18">
        <f t="shared" si="292"/>
        <v>-22.08275135135208</v>
      </c>
      <c r="O680" s="18">
        <f t="shared" si="292"/>
        <v>-19.097394421567124</v>
      </c>
      <c r="P680" s="18">
        <f t="shared" si="292"/>
        <v>-31.023478765682793</v>
      </c>
      <c r="Q680" s="18">
        <f t="shared" si="292"/>
        <v>58.723999184276693</v>
      </c>
      <c r="R680" s="18">
        <f t="shared" si="292"/>
        <v>100.5699699591285</v>
      </c>
      <c r="S680" s="18">
        <f t="shared" si="292"/>
        <v>68.114685451268016</v>
      </c>
      <c r="T680" s="18">
        <f t="shared" si="292"/>
        <v>129.59776758045248</v>
      </c>
      <c r="U680" s="18">
        <f t="shared" si="292"/>
        <v>106.5898454639462</v>
      </c>
      <c r="V680" s="18">
        <f t="shared" si="292"/>
        <v>113.83353023592858</v>
      </c>
      <c r="W680" s="18">
        <f t="shared" si="292"/>
        <v>49.293169485040551</v>
      </c>
      <c r="X680" s="18">
        <f t="shared" si="292"/>
        <v>127.94406034087413</v>
      </c>
      <c r="Y680" s="18">
        <f t="shared" si="292"/>
        <v>108.07943547083856</v>
      </c>
      <c r="Z680" s="18">
        <f t="shared" si="292"/>
        <v>115.31786700712078</v>
      </c>
      <c r="AA680" s="18">
        <f t="shared" si="292"/>
        <v>121.03926146932325</v>
      </c>
      <c r="AB680" s="18">
        <f t="shared" si="292"/>
        <v>67.714236646605471</v>
      </c>
      <c r="AC680" s="18">
        <f t="shared" si="292"/>
        <v>66.471609506931642</v>
      </c>
      <c r="AD680" s="18">
        <f t="shared" si="292"/>
        <v>104.78908326011033</v>
      </c>
      <c r="AE680" s="18">
        <f t="shared" si="292"/>
        <v>94.412683999141592</v>
      </c>
      <c r="AF680" s="18">
        <f t="shared" si="292"/>
        <v>96.335801032297354</v>
      </c>
      <c r="AG680" s="18">
        <f t="shared" si="292"/>
        <v>79.779171582944173</v>
      </c>
      <c r="AH680" s="18">
        <f t="shared" si="292"/>
        <v>74.498585003643356</v>
      </c>
      <c r="AI680" s="18">
        <f t="shared" si="292"/>
        <v>74.08799900392296</v>
      </c>
      <c r="AJ680" s="18">
        <f t="shared" si="292"/>
        <v>43.648710220616543</v>
      </c>
      <c r="AK680" s="18">
        <f t="shared" si="292"/>
        <v>41.091037017939449</v>
      </c>
      <c r="AL680" s="18">
        <f t="shared" si="292"/>
        <v>73.795713397409358</v>
      </c>
    </row>
    <row r="681" spans="1:38" x14ac:dyDescent="0.25">
      <c r="A681" s="135"/>
      <c r="G681" s="135"/>
      <c r="H681" s="135"/>
      <c r="I681" s="135"/>
      <c r="J681" s="135"/>
      <c r="K681" s="135"/>
      <c r="L681" s="135"/>
      <c r="M681" s="135"/>
      <c r="N681" s="135"/>
      <c r="O681" s="135"/>
      <c r="P681" s="135"/>
      <c r="Q681" s="135"/>
      <c r="R681" s="135"/>
      <c r="S681" s="135"/>
      <c r="T681" s="135"/>
      <c r="U681" s="135"/>
      <c r="V681" s="135"/>
      <c r="W681" s="135"/>
      <c r="X681" s="135"/>
      <c r="Y681" s="135"/>
      <c r="Z681" s="135"/>
      <c r="AA681" s="135"/>
      <c r="AB681" s="135"/>
      <c r="AC681" s="135"/>
      <c r="AD681" s="135"/>
      <c r="AE681" s="135"/>
      <c r="AF681" s="135"/>
      <c r="AG681" s="135"/>
      <c r="AH681" s="135"/>
      <c r="AI681" s="135"/>
      <c r="AJ681" s="135"/>
      <c r="AK681" s="135"/>
      <c r="AL681" s="135"/>
    </row>
    <row r="682" spans="1:38" x14ac:dyDescent="0.25">
      <c r="A682" s="135"/>
      <c r="G682" s="135"/>
      <c r="H682" s="135"/>
      <c r="I682" s="135"/>
      <c r="J682" s="135"/>
      <c r="K682" s="135"/>
      <c r="L682" s="135"/>
      <c r="M682" s="135"/>
      <c r="N682" s="135"/>
      <c r="O682" s="135"/>
      <c r="P682" s="135"/>
      <c r="Q682" s="135"/>
      <c r="R682" s="135"/>
      <c r="S682" s="135"/>
      <c r="T682" s="135"/>
      <c r="U682" s="135"/>
      <c r="V682" s="135"/>
      <c r="W682" s="135"/>
      <c r="X682" s="135"/>
      <c r="Y682" s="135"/>
      <c r="Z682" s="135"/>
      <c r="AA682" s="135"/>
      <c r="AB682" s="135"/>
      <c r="AC682" s="135"/>
      <c r="AD682" s="135"/>
      <c r="AE682" s="135"/>
      <c r="AF682" s="135"/>
      <c r="AG682" s="135"/>
      <c r="AH682" s="135"/>
      <c r="AI682" s="135"/>
      <c r="AJ682" s="135"/>
      <c r="AK682" s="135"/>
      <c r="AL682" s="135"/>
    </row>
    <row r="683" spans="1:38" x14ac:dyDescent="0.25">
      <c r="A683" s="135"/>
      <c r="G683" s="135"/>
      <c r="H683" s="135"/>
      <c r="I683" s="135"/>
      <c r="J683" s="135"/>
      <c r="K683" s="135"/>
      <c r="L683" s="135"/>
      <c r="M683" s="135"/>
      <c r="N683" s="135"/>
      <c r="O683" s="135"/>
      <c r="P683" s="135"/>
      <c r="Q683" s="135"/>
      <c r="R683" s="135"/>
      <c r="S683" s="135"/>
      <c r="T683" s="135"/>
      <c r="U683" s="135"/>
      <c r="V683" s="135"/>
      <c r="W683" s="135"/>
      <c r="X683" s="135"/>
      <c r="Y683" s="135"/>
      <c r="Z683" s="135"/>
      <c r="AA683" s="135"/>
      <c r="AB683" s="135"/>
      <c r="AC683" s="135"/>
      <c r="AD683" s="135"/>
      <c r="AE683" s="135"/>
      <c r="AF683" s="135"/>
      <c r="AG683" s="135"/>
      <c r="AH683" s="135"/>
      <c r="AI683" s="135"/>
      <c r="AJ683" s="135"/>
      <c r="AK683" s="135"/>
      <c r="AL683" s="135"/>
    </row>
    <row r="684" spans="1:38" x14ac:dyDescent="0.25">
      <c r="A684" s="135"/>
      <c r="G684" s="135"/>
      <c r="H684" s="135"/>
      <c r="I684" s="135"/>
      <c r="J684" s="135"/>
      <c r="K684" s="135"/>
      <c r="L684" s="135"/>
      <c r="M684" s="135"/>
      <c r="N684" s="135"/>
      <c r="O684" s="135"/>
      <c r="P684" s="135"/>
      <c r="Q684" s="135"/>
      <c r="R684" s="135"/>
      <c r="S684" s="135"/>
      <c r="T684" s="135"/>
      <c r="U684" s="135"/>
      <c r="V684" s="135"/>
      <c r="W684" s="135"/>
      <c r="X684" s="135"/>
      <c r="Y684" s="135"/>
      <c r="Z684" s="135"/>
      <c r="AA684" s="135"/>
      <c r="AB684" s="135"/>
      <c r="AC684" s="135"/>
      <c r="AD684" s="135"/>
      <c r="AE684" s="135"/>
      <c r="AF684" s="135"/>
      <c r="AG684" s="135"/>
      <c r="AH684" s="135"/>
      <c r="AI684" s="135"/>
      <c r="AJ684" s="135"/>
      <c r="AK684" s="135"/>
      <c r="AL684" s="135"/>
    </row>
    <row r="685" spans="1:38" x14ac:dyDescent="0.25">
      <c r="A685" s="135"/>
      <c r="G685" s="135"/>
      <c r="H685" s="135"/>
      <c r="I685" s="135"/>
      <c r="J685" s="135"/>
      <c r="K685" s="135"/>
      <c r="L685" s="135"/>
      <c r="M685" s="135"/>
      <c r="N685" s="135"/>
      <c r="O685" s="135"/>
      <c r="P685" s="135"/>
      <c r="Q685" s="135"/>
      <c r="R685" s="135"/>
      <c r="S685" s="135"/>
      <c r="T685" s="135"/>
      <c r="U685" s="135"/>
      <c r="V685" s="135"/>
      <c r="W685" s="135"/>
      <c r="X685" s="135"/>
      <c r="Y685" s="135"/>
      <c r="Z685" s="135"/>
      <c r="AA685" s="135"/>
      <c r="AB685" s="135"/>
      <c r="AC685" s="135"/>
      <c r="AD685" s="135"/>
      <c r="AE685" s="135"/>
      <c r="AF685" s="135"/>
      <c r="AG685" s="135"/>
      <c r="AH685" s="135"/>
      <c r="AI685" s="135"/>
      <c r="AJ685" s="135"/>
      <c r="AK685" s="135"/>
      <c r="AL685" s="135"/>
    </row>
    <row r="686" spans="1:38" ht="15.75" thickBot="1" x14ac:dyDescent="0.3">
      <c r="A686" s="139"/>
      <c r="B686" s="139"/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  <c r="Z686" s="139"/>
      <c r="AA686" s="139"/>
      <c r="AB686" s="139"/>
      <c r="AC686" s="139"/>
      <c r="AD686" s="139"/>
      <c r="AE686" s="139"/>
      <c r="AF686" s="139"/>
      <c r="AG686" s="139"/>
      <c r="AH686" s="139"/>
      <c r="AI686" s="139"/>
      <c r="AJ686" s="139"/>
      <c r="AK686" s="139"/>
      <c r="AL686" s="139"/>
    </row>
    <row r="687" spans="1:38" x14ac:dyDescent="0.25">
      <c r="A687" s="134" t="str">
        <f>+A667</f>
        <v>Option 9: 600 MW in 2028</v>
      </c>
      <c r="B687" s="134"/>
      <c r="G687" s="135"/>
      <c r="H687" s="135"/>
      <c r="I687" s="135"/>
      <c r="J687" s="135"/>
      <c r="K687" s="135"/>
      <c r="L687" s="135"/>
      <c r="M687" s="135"/>
      <c r="N687" s="135"/>
      <c r="O687" s="135"/>
      <c r="P687" s="135"/>
      <c r="Q687" s="135"/>
      <c r="R687" s="135"/>
      <c r="S687" s="135"/>
      <c r="T687" s="135"/>
      <c r="U687" s="135"/>
      <c r="V687" s="135"/>
      <c r="W687" s="135"/>
      <c r="X687" s="135"/>
      <c r="Y687" s="135"/>
      <c r="Z687" s="135"/>
      <c r="AA687" s="135"/>
      <c r="AB687" s="135"/>
      <c r="AC687" s="135"/>
      <c r="AD687" s="135"/>
      <c r="AE687" s="135"/>
      <c r="AF687" s="135"/>
      <c r="AG687" s="135"/>
      <c r="AH687" s="135"/>
      <c r="AI687" s="135"/>
      <c r="AJ687" s="135"/>
      <c r="AK687" s="135"/>
      <c r="AL687" s="135"/>
    </row>
    <row r="688" spans="1:38" x14ac:dyDescent="0.25">
      <c r="A688" s="134" t="s">
        <v>15</v>
      </c>
      <c r="B688" s="134" t="str">
        <f>+Overview!D9</f>
        <v>3. Sustained renewables uptake</v>
      </c>
      <c r="G688" s="135"/>
      <c r="H688" s="135"/>
      <c r="I688" s="135"/>
      <c r="J688" s="135"/>
      <c r="K688" s="135"/>
      <c r="L688" s="135"/>
      <c r="M688" s="135"/>
      <c r="N688" s="135"/>
      <c r="O688" s="135"/>
      <c r="P688" s="135"/>
      <c r="Q688" s="135"/>
      <c r="R688" s="135"/>
      <c r="S688" s="135"/>
      <c r="T688" s="135"/>
      <c r="U688" s="135"/>
      <c r="V688" s="135"/>
      <c r="W688" s="135"/>
      <c r="X688" s="135"/>
      <c r="Y688" s="135"/>
      <c r="Z688" s="135"/>
      <c r="AA688" s="135"/>
      <c r="AB688" s="135"/>
      <c r="AC688" s="135"/>
      <c r="AD688" s="135"/>
      <c r="AE688" s="135"/>
      <c r="AF688" s="135"/>
      <c r="AG688" s="135"/>
      <c r="AH688" s="135"/>
      <c r="AI688" s="135"/>
      <c r="AJ688" s="135"/>
      <c r="AK688" s="135"/>
      <c r="AL688" s="135"/>
    </row>
    <row r="689" spans="1:38" x14ac:dyDescent="0.25">
      <c r="A689" s="136" t="s">
        <v>145</v>
      </c>
      <c r="B689" s="137" t="s">
        <v>176</v>
      </c>
      <c r="C689" s="137" t="s">
        <v>142</v>
      </c>
      <c r="D689" s="138" t="s">
        <v>158</v>
      </c>
      <c r="G689" s="135"/>
      <c r="H689" s="135"/>
      <c r="I689" s="135"/>
      <c r="J689" s="135"/>
      <c r="K689" s="135"/>
      <c r="L689" s="135"/>
      <c r="M689" s="135"/>
      <c r="N689" s="135"/>
      <c r="O689" s="135"/>
      <c r="P689" s="135"/>
      <c r="Q689" s="135"/>
      <c r="R689" s="135"/>
      <c r="S689" s="135"/>
      <c r="T689" s="135"/>
      <c r="U689" s="135"/>
      <c r="V689" s="135"/>
      <c r="W689" s="135"/>
      <c r="X689" s="135"/>
      <c r="Y689" s="135"/>
      <c r="Z689" s="135"/>
      <c r="AA689" s="135"/>
      <c r="AB689" s="135"/>
      <c r="AC689" s="135"/>
      <c r="AD689" s="135"/>
      <c r="AE689" s="135"/>
      <c r="AF689" s="135"/>
      <c r="AG689" s="135"/>
      <c r="AH689" s="135"/>
      <c r="AI689" s="135"/>
      <c r="AJ689" s="135"/>
      <c r="AK689" s="135"/>
      <c r="AL689" s="135"/>
    </row>
    <row r="690" spans="1:38" x14ac:dyDescent="0.25">
      <c r="A690" s="135"/>
      <c r="G690" s="135" t="s">
        <v>128</v>
      </c>
      <c r="H690" s="135"/>
      <c r="I690" s="145" t="s">
        <v>23</v>
      </c>
      <c r="J690" s="145" t="s">
        <v>24</v>
      </c>
      <c r="K690" s="145" t="s">
        <v>25</v>
      </c>
      <c r="L690" s="145" t="s">
        <v>26</v>
      </c>
      <c r="M690" s="145" t="s">
        <v>27</v>
      </c>
      <c r="N690" s="145" t="s">
        <v>28</v>
      </c>
      <c r="O690" s="145" t="s">
        <v>29</v>
      </c>
      <c r="P690" s="145" t="s">
        <v>30</v>
      </c>
      <c r="Q690" s="145" t="s">
        <v>31</v>
      </c>
      <c r="R690" s="145" t="s">
        <v>32</v>
      </c>
      <c r="S690" s="145" t="s">
        <v>33</v>
      </c>
      <c r="T690" s="145" t="s">
        <v>34</v>
      </c>
      <c r="U690" s="145" t="s">
        <v>35</v>
      </c>
      <c r="V690" s="145" t="s">
        <v>36</v>
      </c>
      <c r="W690" s="145" t="s">
        <v>37</v>
      </c>
      <c r="X690" s="145" t="s">
        <v>38</v>
      </c>
      <c r="Y690" s="145" t="s">
        <v>39</v>
      </c>
      <c r="Z690" s="145" t="s">
        <v>40</v>
      </c>
      <c r="AA690" s="145" t="s">
        <v>41</v>
      </c>
      <c r="AB690" s="145" t="s">
        <v>42</v>
      </c>
      <c r="AC690" s="145" t="s">
        <v>43</v>
      </c>
      <c r="AD690" s="145" t="s">
        <v>44</v>
      </c>
      <c r="AE690" s="145" t="s">
        <v>45</v>
      </c>
      <c r="AF690" s="145" t="s">
        <v>46</v>
      </c>
      <c r="AG690" s="145" t="s">
        <v>47</v>
      </c>
      <c r="AH690" s="145" t="s">
        <v>48</v>
      </c>
      <c r="AI690" s="145" t="s">
        <v>49</v>
      </c>
      <c r="AJ690" s="145" t="s">
        <v>50</v>
      </c>
      <c r="AK690" s="145" t="s">
        <v>51</v>
      </c>
      <c r="AL690" s="145" t="s">
        <v>52</v>
      </c>
    </row>
    <row r="691" spans="1:38" x14ac:dyDescent="0.25">
      <c r="A691" s="135"/>
      <c r="G691" s="8"/>
      <c r="H691" s="9" t="s">
        <v>16</v>
      </c>
      <c r="I691" s="141">
        <v>-2.255749759243501E-3</v>
      </c>
      <c r="J691" s="141">
        <v>-2.1338644800504587E-3</v>
      </c>
      <c r="K691" s="141">
        <v>1.2459389872829831</v>
      </c>
      <c r="L691" s="141">
        <v>2.6413003199667173</v>
      </c>
      <c r="M691" s="141">
        <v>0.12812906460237627</v>
      </c>
      <c r="N691" s="141">
        <v>-2.5967723061830839</v>
      </c>
      <c r="O691" s="141">
        <v>-23.093082450323891</v>
      </c>
      <c r="P691" s="141">
        <v>-37.276855569636609</v>
      </c>
      <c r="Q691" s="141">
        <v>57.455153528795336</v>
      </c>
      <c r="R691" s="141">
        <v>43.945207427025025</v>
      </c>
      <c r="S691" s="141">
        <v>70.398878475932634</v>
      </c>
      <c r="T691" s="141">
        <v>18.121405410842726</v>
      </c>
      <c r="U691" s="141">
        <v>21.346258411361759</v>
      </c>
      <c r="V691" s="141">
        <v>9.659070491996772</v>
      </c>
      <c r="W691" s="141">
        <v>5.4442906667418356</v>
      </c>
      <c r="X691" s="141">
        <v>9.7250405536292419</v>
      </c>
      <c r="Y691" s="141">
        <v>-15.976517237269036</v>
      </c>
      <c r="Z691" s="141">
        <v>-49.979220510992945</v>
      </c>
      <c r="AA691" s="141">
        <v>-30.785189639661894</v>
      </c>
      <c r="AB691" s="141">
        <v>-49.302917037583029</v>
      </c>
      <c r="AC691" s="141">
        <v>-50.151299974445919</v>
      </c>
      <c r="AD691" s="141">
        <v>-42.9916620085246</v>
      </c>
      <c r="AE691" s="141">
        <v>-41.666582057202959</v>
      </c>
      <c r="AF691" s="141">
        <v>-39.165566825387486</v>
      </c>
      <c r="AG691" s="141">
        <v>-42.592747687413521</v>
      </c>
      <c r="AH691" s="141">
        <v>-39.431047385239253</v>
      </c>
      <c r="AI691" s="141">
        <v>-29.899721137801862</v>
      </c>
      <c r="AJ691" s="141">
        <v>-29.929526575991986</v>
      </c>
      <c r="AK691" s="141">
        <v>-25.947232984257425</v>
      </c>
      <c r="AL691" s="141">
        <v>-19.40021307533857</v>
      </c>
    </row>
    <row r="692" spans="1:38" x14ac:dyDescent="0.25">
      <c r="A692" s="135"/>
      <c r="G692" s="11"/>
      <c r="H692" s="9" t="s">
        <v>125</v>
      </c>
      <c r="I692" s="10">
        <v>0.71845277548975162</v>
      </c>
      <c r="J692" s="10">
        <v>0.67844191658349473</v>
      </c>
      <c r="K692" s="10">
        <v>0.96168373771653481</v>
      </c>
      <c r="L692" s="10">
        <v>1.4020399701076229</v>
      </c>
      <c r="M692" s="10">
        <v>0.61899169515194785</v>
      </c>
      <c r="N692" s="10">
        <v>-3.9598117290811246</v>
      </c>
      <c r="O692" s="10">
        <v>-6.1360519420212825</v>
      </c>
      <c r="P692" s="10">
        <v>-0.19922062047189115</v>
      </c>
      <c r="Q692" s="10">
        <v>24.6990930750394</v>
      </c>
      <c r="R692" s="10">
        <v>19.831503885224038</v>
      </c>
      <c r="S692" s="10">
        <v>19.522880472140855</v>
      </c>
      <c r="T692" s="10">
        <v>8.4119699435691473</v>
      </c>
      <c r="U692" s="10">
        <v>9.6715925465792907</v>
      </c>
      <c r="V692" s="10">
        <v>5.9346729282004844</v>
      </c>
      <c r="W692" s="10">
        <v>4.9668358707056086</v>
      </c>
      <c r="X692" s="10">
        <v>6.1641949735420667</v>
      </c>
      <c r="Y692" s="10">
        <v>-0.24227346275506534</v>
      </c>
      <c r="Z692" s="10">
        <v>-12.785738718327934</v>
      </c>
      <c r="AA692" s="10">
        <v>-6.7978937010104801</v>
      </c>
      <c r="AB692" s="10">
        <v>-17.867978467338844</v>
      </c>
      <c r="AC692" s="10">
        <v>-17.952823466714108</v>
      </c>
      <c r="AD692" s="10">
        <v>-15.711917715733421</v>
      </c>
      <c r="AE692" s="10">
        <v>-15.129578185042533</v>
      </c>
      <c r="AF692" s="10">
        <v>-14.172241359928194</v>
      </c>
      <c r="AG692" s="10">
        <v>-15.390786098336093</v>
      </c>
      <c r="AH692" s="10">
        <v>-14.330479228156378</v>
      </c>
      <c r="AI692" s="10">
        <v>-11.094449618579176</v>
      </c>
      <c r="AJ692" s="10">
        <v>-10.919503183982329</v>
      </c>
      <c r="AK692" s="10">
        <v>-9.4054703956445564</v>
      </c>
      <c r="AL692" s="10">
        <v>-7.28272144157512</v>
      </c>
    </row>
    <row r="693" spans="1:38" x14ac:dyDescent="0.25">
      <c r="A693" s="135"/>
      <c r="G693" s="12"/>
      <c r="H693" s="9" t="s">
        <v>17</v>
      </c>
      <c r="I693" s="10">
        <v>-0.2005293434763189</v>
      </c>
      <c r="J693" s="10">
        <v>2.1403112437596974</v>
      </c>
      <c r="K693" s="10">
        <v>2.0622328067593116</v>
      </c>
      <c r="L693" s="10">
        <v>1.9261401624703467</v>
      </c>
      <c r="M693" s="10">
        <v>6.0052043351288376</v>
      </c>
      <c r="N693" s="10">
        <v>-3.7748933829939233</v>
      </c>
      <c r="O693" s="10">
        <v>9.2718545422399075</v>
      </c>
      <c r="P693" s="10">
        <v>2.674828766696919</v>
      </c>
      <c r="Q693" s="10">
        <v>35.178359200997875</v>
      </c>
      <c r="R693" s="10">
        <v>47.410837049058273</v>
      </c>
      <c r="S693" s="10">
        <v>60.071223705749844</v>
      </c>
      <c r="T693" s="10">
        <v>66.849785677826276</v>
      </c>
      <c r="U693" s="10">
        <v>86.702492002321151</v>
      </c>
      <c r="V693" s="10">
        <v>121.81851934497695</v>
      </c>
      <c r="W693" s="10">
        <v>49.349240579924981</v>
      </c>
      <c r="X693" s="10">
        <v>107.09729644903655</v>
      </c>
      <c r="Y693" s="10">
        <v>119.20752232561972</v>
      </c>
      <c r="Z693" s="10">
        <v>169.48001453368579</v>
      </c>
      <c r="AA693" s="10">
        <v>153.50259196668503</v>
      </c>
      <c r="AB693" s="10">
        <v>125.94457557547048</v>
      </c>
      <c r="AC693" s="10">
        <v>116.71394585435519</v>
      </c>
      <c r="AD693" s="10">
        <v>155.60240872666395</v>
      </c>
      <c r="AE693" s="10">
        <v>139.05016882601012</v>
      </c>
      <c r="AF693" s="10">
        <v>150.97984549205057</v>
      </c>
      <c r="AG693" s="10">
        <v>137.9784496071054</v>
      </c>
      <c r="AH693" s="10">
        <v>115.50668834492967</v>
      </c>
      <c r="AI693" s="10">
        <v>111.29592889193373</v>
      </c>
      <c r="AJ693" s="10">
        <v>82.33346193661464</v>
      </c>
      <c r="AK693" s="10">
        <v>72.427614722226053</v>
      </c>
      <c r="AL693" s="10">
        <v>95.801816343039718</v>
      </c>
    </row>
    <row r="694" spans="1:38" x14ac:dyDescent="0.25">
      <c r="A694" s="135"/>
      <c r="G694" s="13"/>
      <c r="H694" s="9" t="s">
        <v>126</v>
      </c>
      <c r="I694" s="10">
        <v>3.6742058787694987E-2</v>
      </c>
      <c r="J694" s="10">
        <v>0.31972299569463303</v>
      </c>
      <c r="K694" s="10">
        <v>-0.29523356487231922</v>
      </c>
      <c r="L694" s="10">
        <v>-0.17419829470759396</v>
      </c>
      <c r="M694" s="10">
        <v>9.5940949228292993E-2</v>
      </c>
      <c r="N694" s="10">
        <v>0.5869573048453276</v>
      </c>
      <c r="O694" s="10">
        <v>2.7292679195818437</v>
      </c>
      <c r="P694" s="10">
        <v>4.5310572190992389</v>
      </c>
      <c r="Q694" s="10">
        <v>11.47725230142089</v>
      </c>
      <c r="R694" s="10">
        <v>7.473046066986285</v>
      </c>
      <c r="S694" s="10">
        <v>-1.8889625795702614</v>
      </c>
      <c r="T694" s="10">
        <v>5.3276095089163391</v>
      </c>
      <c r="U694" s="10">
        <v>2.3956461511633051</v>
      </c>
      <c r="V694" s="10">
        <v>2.0479322420737844</v>
      </c>
      <c r="W694" s="10">
        <v>5.2386444266788317</v>
      </c>
      <c r="X694" s="10">
        <v>1.8245906974887589</v>
      </c>
      <c r="Y694" s="10">
        <v>5.4091141397308888</v>
      </c>
      <c r="Z694" s="10">
        <v>7.940772678980295</v>
      </c>
      <c r="AA694" s="10">
        <v>6.1493934598244095</v>
      </c>
      <c r="AB694" s="10">
        <v>10.651834835213151</v>
      </c>
      <c r="AC694" s="10">
        <v>9.8966787171497685</v>
      </c>
      <c r="AD694" s="10">
        <v>7.8786386309418504</v>
      </c>
      <c r="AE694" s="10">
        <v>8.1294740649827872</v>
      </c>
      <c r="AF694" s="10">
        <v>7.0974363359042627</v>
      </c>
      <c r="AG694" s="10">
        <v>7.7885398366524328</v>
      </c>
      <c r="AH694" s="10">
        <v>7.2834889232274236</v>
      </c>
      <c r="AI694" s="10">
        <v>6.0999748388225612</v>
      </c>
      <c r="AJ694" s="10">
        <v>6.3364827921943743</v>
      </c>
      <c r="AK694" s="10">
        <v>5.4854974361689983</v>
      </c>
      <c r="AL694" s="10">
        <v>3.3957526240969855</v>
      </c>
    </row>
    <row r="695" spans="1:38" x14ac:dyDescent="0.25">
      <c r="A695" s="135"/>
      <c r="G695" s="14"/>
      <c r="H695" s="9" t="s">
        <v>18</v>
      </c>
      <c r="I695" s="10">
        <v>-9.9983178223079681E-5</v>
      </c>
      <c r="J695" s="10">
        <v>-9.3022714584449885E-5</v>
      </c>
      <c r="K695" s="10">
        <v>-1.0478073614898884E-4</v>
      </c>
      <c r="L695" s="10">
        <v>-1.093084525582795E-4</v>
      </c>
      <c r="M695" s="10">
        <v>0.20179353694527968</v>
      </c>
      <c r="N695" s="10">
        <v>-1.2878233147617379E-4</v>
      </c>
      <c r="O695" s="10">
        <v>-0.65759580034257858</v>
      </c>
      <c r="P695" s="10">
        <v>1.5841500513066507</v>
      </c>
      <c r="Q695" s="10">
        <v>15.017402008449864</v>
      </c>
      <c r="R695" s="10">
        <v>11.654627777217556</v>
      </c>
      <c r="S695" s="10">
        <v>14.699291720952544</v>
      </c>
      <c r="T695" s="10">
        <v>13.404465788650441</v>
      </c>
      <c r="U695" s="10">
        <v>15.699449448518038</v>
      </c>
      <c r="V695" s="10">
        <v>12.554884868022839</v>
      </c>
      <c r="W695" s="10">
        <v>11.855416244542397</v>
      </c>
      <c r="X695" s="10">
        <v>12.589937157391716</v>
      </c>
      <c r="Y695" s="10">
        <v>3.645306340207128</v>
      </c>
      <c r="Z695" s="10">
        <v>-2.622546653009465</v>
      </c>
      <c r="AA695" s="10">
        <v>-0.2233421810332743</v>
      </c>
      <c r="AB695" s="10">
        <v>-3.060979932388932</v>
      </c>
      <c r="AC695" s="10">
        <v>-4.1358095927836303</v>
      </c>
      <c r="AD695" s="10">
        <v>-2.6814193167285225</v>
      </c>
      <c r="AE695" s="10">
        <v>-2.8031333091769284</v>
      </c>
      <c r="AF695" s="10">
        <v>-3.1759120690265377</v>
      </c>
      <c r="AG695" s="10">
        <v>-5.1115747370749887</v>
      </c>
      <c r="AH695" s="10">
        <v>-4.73060710445327</v>
      </c>
      <c r="AI695" s="10">
        <v>-1.9972021890562246</v>
      </c>
      <c r="AJ695" s="10">
        <v>-2.7502916859314723</v>
      </c>
      <c r="AK695" s="10">
        <v>-1.645649620960512</v>
      </c>
      <c r="AL695" s="10">
        <v>0.8492452620671429</v>
      </c>
    </row>
    <row r="696" spans="1:38" x14ac:dyDescent="0.25">
      <c r="A696" s="135"/>
      <c r="G696" s="15"/>
      <c r="H696" s="9" t="s">
        <v>19</v>
      </c>
      <c r="I696" s="10">
        <v>-3.2339039599999842E-4</v>
      </c>
      <c r="J696" s="10">
        <v>-3.2434553699999978E-4</v>
      </c>
      <c r="K696" s="10">
        <v>-2.0326437203266323E-4</v>
      </c>
      <c r="L696" s="10">
        <v>0.16978943246798295</v>
      </c>
      <c r="M696" s="10">
        <v>-1.2539915973000415E-2</v>
      </c>
      <c r="N696" s="10">
        <v>0.66986352087399936</v>
      </c>
      <c r="O696" s="10">
        <v>2.3181179041090161</v>
      </c>
      <c r="P696" s="10">
        <v>5.4201184231004618E-2</v>
      </c>
      <c r="Q696" s="10">
        <v>-3.3565747399999946E-4</v>
      </c>
      <c r="R696" s="10">
        <v>1.6234668819999978E-2</v>
      </c>
      <c r="S696" s="10">
        <v>-3.9888710782820018</v>
      </c>
      <c r="T696" s="10">
        <v>0.74350056173500789</v>
      </c>
      <c r="U696" s="10">
        <v>9.682041260200025E-2</v>
      </c>
      <c r="V696" s="10">
        <v>1.1724480831340074</v>
      </c>
      <c r="W696" s="10">
        <v>0.11736694640300005</v>
      </c>
      <c r="X696" s="10">
        <v>-0.10973440913500099</v>
      </c>
      <c r="Y696" s="10">
        <v>-5.5141090699999985E-4</v>
      </c>
      <c r="Z696" s="10">
        <v>-0.28559031596899942</v>
      </c>
      <c r="AA696" s="10">
        <v>0.3658317747560007</v>
      </c>
      <c r="AB696" s="10">
        <v>-0.24640814556799384</v>
      </c>
      <c r="AC696" s="10">
        <v>-8.4165507114999372E-2</v>
      </c>
      <c r="AD696" s="10">
        <v>4.0867202015995474E-2</v>
      </c>
      <c r="AE696" s="10">
        <v>-5.8588037289993622E-2</v>
      </c>
      <c r="AF696" s="10">
        <v>-4.2220991455000245E-2</v>
      </c>
      <c r="AG696" s="10">
        <v>-9.9889803800000052E-4</v>
      </c>
      <c r="AH696" s="10">
        <v>-3.5614234950007706E-3</v>
      </c>
      <c r="AI696" s="10">
        <v>0.13270336504900015</v>
      </c>
      <c r="AJ696" s="10">
        <v>4.2448460810998512E-2</v>
      </c>
      <c r="AK696" s="10">
        <v>3.1909824611000337E-2</v>
      </c>
      <c r="AL696" s="10">
        <v>0.30085976793800029</v>
      </c>
    </row>
    <row r="697" spans="1:38" x14ac:dyDescent="0.25">
      <c r="A697" s="135"/>
      <c r="G697" s="16"/>
      <c r="H697" s="9" t="s">
        <v>20</v>
      </c>
      <c r="I697" s="10">
        <v>-0.66594961720454648</v>
      </c>
      <c r="J697" s="10">
        <v>2.3283656201889424E-6</v>
      </c>
      <c r="K697" s="10">
        <v>-5.8874894490633188E-7</v>
      </c>
      <c r="L697" s="10">
        <v>-9.3647296757556708E-7</v>
      </c>
      <c r="M697" s="10">
        <v>8.3730492591872263E-2</v>
      </c>
      <c r="N697" s="10">
        <v>0.67494561217990334</v>
      </c>
      <c r="O697" s="10">
        <v>2.4701172991477027E-6</v>
      </c>
      <c r="P697" s="10">
        <v>-13.574678302339882</v>
      </c>
      <c r="Q697" s="10">
        <v>1.0179334087588609E-4</v>
      </c>
      <c r="R697" s="10">
        <v>-3.7938660426657427E-7</v>
      </c>
      <c r="S697" s="10">
        <v>-3.9588668967466406E-8</v>
      </c>
      <c r="T697" s="10">
        <v>-7.0083863371006321E-8</v>
      </c>
      <c r="U697" s="10">
        <v>2.7759844801356071E-5</v>
      </c>
      <c r="V697" s="10">
        <v>2.3478229325057998E-7</v>
      </c>
      <c r="W697" s="10">
        <v>1.5289774519059252E-6</v>
      </c>
      <c r="X697" s="10">
        <v>-1.3899777014075329E-9</v>
      </c>
      <c r="Y697" s="10">
        <v>-2.727145625844171E-8</v>
      </c>
      <c r="Z697" s="10">
        <v>-1.8334181120610575E-8</v>
      </c>
      <c r="AA697" s="10">
        <v>-9.6964168264302173E-9</v>
      </c>
      <c r="AB697" s="10">
        <v>-1.0531055591719751E-8</v>
      </c>
      <c r="AC697" s="10">
        <v>3.5884707913815722E-7</v>
      </c>
      <c r="AD697" s="10">
        <v>6.7634208420856203E-8</v>
      </c>
      <c r="AE697" s="10">
        <v>2.5950953893195985E-7</v>
      </c>
      <c r="AF697" s="10">
        <v>2.4572864809051742E-7</v>
      </c>
      <c r="AG697" s="10">
        <v>-1.6700579378820893E-5</v>
      </c>
      <c r="AH697" s="10">
        <v>-2.1799316716035884E-8</v>
      </c>
      <c r="AI697" s="10">
        <v>-2.3136638957576049E-8</v>
      </c>
      <c r="AJ697" s="10">
        <v>-7.7982010680654196E-9</v>
      </c>
      <c r="AK697" s="10">
        <v>-1.1577820513877809E-5</v>
      </c>
      <c r="AL697" s="10">
        <v>-3.3828544761148748E-8</v>
      </c>
    </row>
    <row r="698" spans="1:38" x14ac:dyDescent="0.25">
      <c r="A698" s="135"/>
      <c r="G698" s="17"/>
      <c r="H698" s="9" t="s">
        <v>21</v>
      </c>
      <c r="I698" s="10">
        <v>2.6662580899999844E-4</v>
      </c>
      <c r="J698" s="10">
        <v>3.9220487710000529E-3</v>
      </c>
      <c r="K698" s="10">
        <v>1.7388434081999971E-2</v>
      </c>
      <c r="L698" s="10">
        <v>1.8695201330999944E-2</v>
      </c>
      <c r="M698" s="10">
        <v>1.9658502762000096E-2</v>
      </c>
      <c r="N698" s="10">
        <v>-3.551686959E-2</v>
      </c>
      <c r="O698" s="10">
        <v>-8.1327484729999955E-2</v>
      </c>
      <c r="P698" s="10">
        <v>-0.23005180980000006</v>
      </c>
      <c r="Q698" s="10">
        <v>-0.54088035505999987</v>
      </c>
      <c r="R698" s="10">
        <v>-0.57382167270000017</v>
      </c>
      <c r="S698" s="10">
        <v>-0.33965357780000005</v>
      </c>
      <c r="T698" s="10">
        <v>-0.44579528640000005</v>
      </c>
      <c r="U698" s="10">
        <v>-0.33306837710000003</v>
      </c>
      <c r="V698" s="10">
        <v>-0.28403616135999998</v>
      </c>
      <c r="W698" s="10">
        <v>-0.39578492069999999</v>
      </c>
      <c r="X698" s="10">
        <v>-0.21776376530000008</v>
      </c>
      <c r="Y698" s="10">
        <v>-0.28174900209999998</v>
      </c>
      <c r="Z698" s="10">
        <v>-0.19595082079999998</v>
      </c>
      <c r="AA698" s="10">
        <v>-0.10084883430000008</v>
      </c>
      <c r="AB698" s="10">
        <v>-0.27116339359999997</v>
      </c>
      <c r="AC698" s="10">
        <v>-0.29832614194999996</v>
      </c>
      <c r="AD698" s="10">
        <v>-0.11785855270000001</v>
      </c>
      <c r="AE698" s="10">
        <v>-0.13531311730000006</v>
      </c>
      <c r="AF698" s="10">
        <v>-0.12645665960000008</v>
      </c>
      <c r="AG698" s="10">
        <v>-0.12786696769999994</v>
      </c>
      <c r="AH698" s="10">
        <v>-7.9153943299999835E-2</v>
      </c>
      <c r="AI698" s="10">
        <v>-4.127088080000002E-2</v>
      </c>
      <c r="AJ698" s="10">
        <v>-0.11515702779999995</v>
      </c>
      <c r="AK698" s="10">
        <v>-0.15773742949999997</v>
      </c>
      <c r="AL698" s="10">
        <v>2.3981922300000014E-2</v>
      </c>
    </row>
    <row r="699" spans="1:38" x14ac:dyDescent="0.25">
      <c r="A699" s="135"/>
      <c r="G699" s="135"/>
      <c r="H699" s="135" t="s">
        <v>22</v>
      </c>
      <c r="I699" s="18">
        <f>+SUM(I691:I698)</f>
        <v>-0.11369662392788543</v>
      </c>
      <c r="J699" s="18">
        <f t="shared" ref="J699:AL699" si="293">+SUM(J691:J698)</f>
        <v>3.1398493004428105</v>
      </c>
      <c r="K699" s="18">
        <f t="shared" si="293"/>
        <v>3.9917017671113841</v>
      </c>
      <c r="L699" s="18">
        <f t="shared" si="293"/>
        <v>5.9836565467105505</v>
      </c>
      <c r="M699" s="18">
        <f t="shared" si="293"/>
        <v>7.1409086604376055</v>
      </c>
      <c r="N699" s="18">
        <f t="shared" si="293"/>
        <v>-8.4353566322803761</v>
      </c>
      <c r="O699" s="18">
        <f t="shared" si="293"/>
        <v>-15.648814841369683</v>
      </c>
      <c r="P699" s="18">
        <f t="shared" si="293"/>
        <v>-42.436569080914573</v>
      </c>
      <c r="Q699" s="18">
        <f t="shared" si="293"/>
        <v>143.28614589551023</v>
      </c>
      <c r="R699" s="18">
        <f t="shared" si="293"/>
        <v>129.7576348222446</v>
      </c>
      <c r="S699" s="18">
        <f t="shared" si="293"/>
        <v>158.47478709953498</v>
      </c>
      <c r="T699" s="18">
        <f t="shared" si="293"/>
        <v>112.41294153505608</v>
      </c>
      <c r="U699" s="18">
        <f t="shared" si="293"/>
        <v>135.57921835529035</v>
      </c>
      <c r="V699" s="18">
        <f t="shared" si="293"/>
        <v>152.90349203182714</v>
      </c>
      <c r="W699" s="18">
        <f t="shared" si="293"/>
        <v>76.576011343274104</v>
      </c>
      <c r="X699" s="18">
        <f t="shared" si="293"/>
        <v>137.07356165526338</v>
      </c>
      <c r="Y699" s="18">
        <f t="shared" si="293"/>
        <v>111.76085166525519</v>
      </c>
      <c r="Z699" s="18">
        <f t="shared" si="293"/>
        <v>111.55174017523257</v>
      </c>
      <c r="AA699" s="18">
        <f t="shared" si="293"/>
        <v>122.11054283556338</v>
      </c>
      <c r="AB699" s="18">
        <f t="shared" si="293"/>
        <v>65.84696342367377</v>
      </c>
      <c r="AC699" s="18">
        <f t="shared" si="293"/>
        <v>53.988200247343379</v>
      </c>
      <c r="AD699" s="18">
        <f t="shared" si="293"/>
        <v>102.01905703356945</v>
      </c>
      <c r="AE699" s="18">
        <f t="shared" si="293"/>
        <v>87.386448444490028</v>
      </c>
      <c r="AF699" s="18">
        <f t="shared" si="293"/>
        <v>101.39488416828627</v>
      </c>
      <c r="AG699" s="18">
        <f t="shared" si="293"/>
        <v>82.542998354615847</v>
      </c>
      <c r="AH699" s="18">
        <f t="shared" si="293"/>
        <v>64.21532816171387</v>
      </c>
      <c r="AI699" s="18">
        <f t="shared" si="293"/>
        <v>74.495963246431387</v>
      </c>
      <c r="AJ699" s="18">
        <f t="shared" si="293"/>
        <v>44.997914708116028</v>
      </c>
      <c r="AK699" s="18">
        <f t="shared" si="293"/>
        <v>40.788919974823038</v>
      </c>
      <c r="AL699" s="18">
        <f t="shared" si="293"/>
        <v>73.688721368699603</v>
      </c>
    </row>
    <row r="700" spans="1:38" x14ac:dyDescent="0.25">
      <c r="A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  <c r="Z700" s="135"/>
      <c r="AA700" s="135"/>
      <c r="AB700" s="135"/>
      <c r="AC700" s="135"/>
      <c r="AD700" s="135"/>
      <c r="AE700" s="135"/>
      <c r="AF700" s="135"/>
      <c r="AG700" s="135"/>
      <c r="AH700" s="135"/>
      <c r="AI700" s="135"/>
      <c r="AJ700" s="135"/>
      <c r="AK700" s="135"/>
      <c r="AL700" s="135"/>
    </row>
    <row r="701" spans="1:38" x14ac:dyDescent="0.25">
      <c r="A701" s="135"/>
      <c r="G701" s="135"/>
      <c r="H701" s="135"/>
      <c r="I701" s="135"/>
      <c r="J701" s="135"/>
      <c r="K701" s="135"/>
      <c r="L701" s="135"/>
      <c r="M701" s="135"/>
      <c r="N701" s="135"/>
      <c r="O701" s="135"/>
      <c r="P701" s="135"/>
      <c r="Q701" s="135"/>
      <c r="R701" s="135"/>
      <c r="S701" s="135"/>
      <c r="T701" s="135"/>
      <c r="U701" s="135"/>
      <c r="V701" s="135"/>
      <c r="W701" s="135"/>
      <c r="X701" s="135"/>
      <c r="Y701" s="135"/>
      <c r="Z701" s="135"/>
      <c r="AA701" s="135"/>
      <c r="AB701" s="135"/>
      <c r="AC701" s="135"/>
      <c r="AD701" s="135"/>
      <c r="AE701" s="135"/>
      <c r="AF701" s="135"/>
      <c r="AG701" s="135"/>
      <c r="AH701" s="135"/>
      <c r="AI701" s="135"/>
      <c r="AJ701" s="135"/>
      <c r="AK701" s="135"/>
      <c r="AL701" s="135"/>
    </row>
    <row r="702" spans="1:38" x14ac:dyDescent="0.25">
      <c r="A702" s="135"/>
      <c r="G702" s="135"/>
      <c r="H702" s="135"/>
      <c r="I702" s="135"/>
      <c r="J702" s="135"/>
      <c r="K702" s="135"/>
      <c r="L702" s="135"/>
      <c r="M702" s="135"/>
      <c r="N702" s="135"/>
      <c r="O702" s="135"/>
      <c r="P702" s="135"/>
      <c r="Q702" s="135"/>
      <c r="R702" s="135"/>
      <c r="S702" s="135"/>
      <c r="T702" s="135"/>
      <c r="U702" s="135"/>
      <c r="V702" s="135"/>
      <c r="W702" s="135"/>
      <c r="X702" s="135"/>
      <c r="Y702" s="135"/>
      <c r="Z702" s="135"/>
      <c r="AA702" s="135"/>
      <c r="AB702" s="135"/>
      <c r="AC702" s="135"/>
      <c r="AD702" s="135"/>
      <c r="AE702" s="135"/>
      <c r="AF702" s="135"/>
      <c r="AG702" s="135"/>
      <c r="AH702" s="135"/>
      <c r="AI702" s="135"/>
      <c r="AJ702" s="135"/>
      <c r="AK702" s="135"/>
      <c r="AL702" s="135"/>
    </row>
    <row r="703" spans="1:38" x14ac:dyDescent="0.25">
      <c r="A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5"/>
      <c r="U703" s="135"/>
      <c r="V703" s="135"/>
      <c r="W703" s="135"/>
      <c r="X703" s="135"/>
      <c r="Y703" s="135"/>
      <c r="Z703" s="135"/>
      <c r="AA703" s="135"/>
      <c r="AB703" s="135"/>
      <c r="AC703" s="135"/>
      <c r="AD703" s="135"/>
      <c r="AE703" s="135"/>
      <c r="AF703" s="135"/>
      <c r="AG703" s="135"/>
      <c r="AH703" s="135"/>
      <c r="AI703" s="135"/>
      <c r="AJ703" s="135"/>
      <c r="AK703" s="135"/>
      <c r="AL703" s="135"/>
    </row>
    <row r="704" spans="1:38" x14ac:dyDescent="0.25">
      <c r="A704" s="135"/>
      <c r="G704" s="135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5"/>
      <c r="S704" s="135"/>
      <c r="T704" s="135"/>
      <c r="U704" s="135"/>
      <c r="V704" s="135"/>
      <c r="W704" s="135"/>
      <c r="X704" s="135"/>
      <c r="Y704" s="135"/>
      <c r="Z704" s="135"/>
      <c r="AA704" s="135"/>
      <c r="AB704" s="135"/>
      <c r="AC704" s="135"/>
      <c r="AD704" s="135"/>
      <c r="AE704" s="135"/>
      <c r="AF704" s="135"/>
      <c r="AG704" s="135"/>
      <c r="AH704" s="135"/>
      <c r="AI704" s="135"/>
      <c r="AJ704" s="135"/>
      <c r="AK704" s="135"/>
      <c r="AL704" s="135"/>
    </row>
    <row r="705" spans="1:38" x14ac:dyDescent="0.25">
      <c r="A705" s="135"/>
      <c r="G705" s="135"/>
      <c r="H705" s="135"/>
      <c r="I705" s="135"/>
      <c r="J705" s="135"/>
      <c r="K705" s="135"/>
      <c r="L705" s="135"/>
      <c r="M705" s="135"/>
      <c r="N705" s="135"/>
      <c r="O705" s="135"/>
      <c r="P705" s="135"/>
      <c r="Q705" s="135"/>
      <c r="R705" s="135"/>
      <c r="S705" s="135"/>
      <c r="T705" s="135"/>
      <c r="U705" s="135"/>
      <c r="V705" s="135"/>
      <c r="W705" s="135"/>
      <c r="X705" s="135"/>
      <c r="Y705" s="135"/>
      <c r="Z705" s="135"/>
      <c r="AA705" s="135"/>
      <c r="AB705" s="135"/>
      <c r="AC705" s="135"/>
      <c r="AD705" s="135"/>
      <c r="AE705" s="135"/>
      <c r="AF705" s="135"/>
      <c r="AG705" s="135"/>
      <c r="AH705" s="135"/>
      <c r="AI705" s="135"/>
      <c r="AJ705" s="135"/>
      <c r="AK705" s="135"/>
      <c r="AL705" s="135"/>
    </row>
    <row r="706" spans="1:38" ht="15.75" thickBot="1" x14ac:dyDescent="0.3">
      <c r="A706" s="139"/>
      <c r="B706" s="139"/>
      <c r="C706" s="139"/>
      <c r="D706" s="139"/>
      <c r="E706" s="139"/>
      <c r="F706" s="139"/>
      <c r="G706" s="139"/>
      <c r="H706" s="139"/>
      <c r="I706" s="139"/>
      <c r="J706" s="139"/>
      <c r="K706" s="139"/>
      <c r="L706" s="139"/>
      <c r="M706" s="139"/>
      <c r="N706" s="139"/>
      <c r="O706" s="139"/>
      <c r="P706" s="139"/>
      <c r="Q706" s="139"/>
      <c r="R706" s="139"/>
      <c r="S706" s="139"/>
      <c r="T706" s="139"/>
      <c r="U706" s="139"/>
      <c r="V706" s="139"/>
      <c r="W706" s="139"/>
      <c r="X706" s="139"/>
      <c r="Y706" s="139"/>
      <c r="Z706" s="139"/>
      <c r="AA706" s="139"/>
      <c r="AB706" s="139"/>
      <c r="AC706" s="139"/>
      <c r="AD706" s="139"/>
      <c r="AE706" s="139"/>
      <c r="AF706" s="139"/>
      <c r="AG706" s="139"/>
      <c r="AH706" s="139"/>
      <c r="AI706" s="139"/>
      <c r="AJ706" s="139"/>
      <c r="AK706" s="139"/>
      <c r="AL706" s="139"/>
    </row>
    <row r="707" spans="1:38" x14ac:dyDescent="0.25">
      <c r="A707" s="134" t="str">
        <f>+A687</f>
        <v>Option 9: 600 MW in 2028</v>
      </c>
      <c r="B707" s="134"/>
      <c r="G707" s="135"/>
      <c r="H707" s="135"/>
      <c r="I707" s="135"/>
      <c r="J707" s="135"/>
      <c r="K707" s="135"/>
      <c r="L707" s="135"/>
      <c r="M707" s="135"/>
      <c r="N707" s="135"/>
      <c r="O707" s="135"/>
      <c r="P707" s="135"/>
      <c r="Q707" s="135"/>
      <c r="R707" s="135"/>
      <c r="S707" s="135"/>
      <c r="T707" s="135"/>
      <c r="U707" s="135"/>
      <c r="V707" s="135"/>
      <c r="W707" s="135"/>
      <c r="X707" s="135"/>
      <c r="Y707" s="135"/>
      <c r="Z707" s="135"/>
      <c r="AA707" s="135"/>
      <c r="AB707" s="135"/>
      <c r="AC707" s="135"/>
      <c r="AD707" s="135"/>
      <c r="AE707" s="135"/>
      <c r="AF707" s="135"/>
      <c r="AG707" s="135"/>
      <c r="AH707" s="135"/>
      <c r="AI707" s="135"/>
      <c r="AJ707" s="135"/>
      <c r="AK707" s="135"/>
      <c r="AL707" s="135"/>
    </row>
    <row r="708" spans="1:38" x14ac:dyDescent="0.25">
      <c r="A708" s="134" t="s">
        <v>15</v>
      </c>
      <c r="B708" s="134" t="str">
        <f>+Overview!D10</f>
        <v>4. Accelerated transition to low emissions future</v>
      </c>
      <c r="G708" s="135"/>
      <c r="H708" s="135"/>
      <c r="I708" s="135"/>
      <c r="J708" s="135"/>
      <c r="K708" s="135"/>
      <c r="L708" s="135"/>
      <c r="M708" s="135"/>
      <c r="N708" s="135"/>
      <c r="O708" s="135"/>
      <c r="P708" s="135"/>
      <c r="Q708" s="135"/>
      <c r="R708" s="135"/>
      <c r="S708" s="135"/>
      <c r="T708" s="135"/>
      <c r="U708" s="135"/>
      <c r="V708" s="135"/>
      <c r="W708" s="135"/>
      <c r="X708" s="135"/>
      <c r="Y708" s="135"/>
      <c r="Z708" s="135"/>
      <c r="AA708" s="135"/>
      <c r="AB708" s="135"/>
      <c r="AC708" s="135"/>
      <c r="AD708" s="135"/>
      <c r="AE708" s="135"/>
      <c r="AF708" s="135"/>
      <c r="AG708" s="135"/>
      <c r="AH708" s="135"/>
      <c r="AI708" s="135"/>
      <c r="AJ708" s="135"/>
      <c r="AK708" s="135"/>
      <c r="AL708" s="135"/>
    </row>
    <row r="709" spans="1:38" x14ac:dyDescent="0.25">
      <c r="A709" s="136" t="s">
        <v>145</v>
      </c>
      <c r="B709" s="137" t="s">
        <v>166</v>
      </c>
      <c r="C709" s="137" t="s">
        <v>142</v>
      </c>
      <c r="D709" s="138" t="s">
        <v>147</v>
      </c>
      <c r="G709" s="135"/>
      <c r="H709" s="135"/>
      <c r="I709" s="135"/>
      <c r="J709" s="135"/>
      <c r="K709" s="135"/>
      <c r="L709" s="135"/>
      <c r="M709" s="135"/>
      <c r="N709" s="135"/>
      <c r="O709" s="135"/>
      <c r="P709" s="135"/>
      <c r="Q709" s="135"/>
      <c r="R709" s="135"/>
      <c r="S709" s="135"/>
      <c r="T709" s="135"/>
      <c r="U709" s="135"/>
      <c r="V709" s="135"/>
      <c r="W709" s="135"/>
      <c r="X709" s="135"/>
      <c r="Y709" s="135"/>
      <c r="Z709" s="135"/>
      <c r="AA709" s="135"/>
      <c r="AB709" s="135"/>
      <c r="AC709" s="135"/>
      <c r="AD709" s="135"/>
      <c r="AE709" s="135"/>
      <c r="AF709" s="135"/>
      <c r="AG709" s="135"/>
      <c r="AH709" s="135"/>
      <c r="AI709" s="135"/>
      <c r="AJ709" s="135"/>
      <c r="AK709" s="135"/>
      <c r="AL709" s="135"/>
    </row>
    <row r="710" spans="1:38" x14ac:dyDescent="0.25">
      <c r="A710" s="135"/>
      <c r="G710" s="135" t="s">
        <v>128</v>
      </c>
      <c r="H710" s="135"/>
      <c r="I710" s="142" t="s">
        <v>23</v>
      </c>
      <c r="J710" s="142" t="s">
        <v>24</v>
      </c>
      <c r="K710" s="142" t="s">
        <v>25</v>
      </c>
      <c r="L710" s="142" t="s">
        <v>26</v>
      </c>
      <c r="M710" s="142" t="s">
        <v>27</v>
      </c>
      <c r="N710" s="142" t="s">
        <v>28</v>
      </c>
      <c r="O710" s="142" t="s">
        <v>29</v>
      </c>
      <c r="P710" s="142" t="s">
        <v>30</v>
      </c>
      <c r="Q710" s="142" t="s">
        <v>31</v>
      </c>
      <c r="R710" s="142" t="s">
        <v>32</v>
      </c>
      <c r="S710" s="142" t="s">
        <v>33</v>
      </c>
      <c r="T710" s="142" t="s">
        <v>34</v>
      </c>
      <c r="U710" s="142" t="s">
        <v>35</v>
      </c>
      <c r="V710" s="142" t="s">
        <v>36</v>
      </c>
      <c r="W710" s="142" t="s">
        <v>37</v>
      </c>
      <c r="X710" s="142" t="s">
        <v>38</v>
      </c>
      <c r="Y710" s="142" t="s">
        <v>39</v>
      </c>
      <c r="Z710" s="142" t="s">
        <v>40</v>
      </c>
      <c r="AA710" s="142" t="s">
        <v>41</v>
      </c>
      <c r="AB710" s="142" t="s">
        <v>42</v>
      </c>
      <c r="AC710" s="142" t="s">
        <v>43</v>
      </c>
      <c r="AD710" s="142" t="s">
        <v>44</v>
      </c>
      <c r="AE710" s="142" t="s">
        <v>45</v>
      </c>
      <c r="AF710" s="142" t="s">
        <v>46</v>
      </c>
      <c r="AG710" s="142" t="s">
        <v>47</v>
      </c>
      <c r="AH710" s="142" t="s">
        <v>48</v>
      </c>
      <c r="AI710" s="142" t="s">
        <v>49</v>
      </c>
      <c r="AJ710" s="142" t="s">
        <v>50</v>
      </c>
      <c r="AK710" s="142" t="s">
        <v>51</v>
      </c>
      <c r="AL710" s="142" t="s">
        <v>52</v>
      </c>
    </row>
    <row r="711" spans="1:38" x14ac:dyDescent="0.25">
      <c r="A711" s="135"/>
      <c r="G711" s="8"/>
      <c r="H711" s="9" t="s">
        <v>16</v>
      </c>
      <c r="I711" s="141">
        <v>-1.8010696200908853</v>
      </c>
      <c r="J711" s="141">
        <v>-7.141959660620735</v>
      </c>
      <c r="K711" s="141">
        <v>2.4747971478707882</v>
      </c>
      <c r="L711" s="141">
        <v>6.3941107754171753</v>
      </c>
      <c r="M711" s="141">
        <v>9.0153736972233673</v>
      </c>
      <c r="N711" s="141">
        <v>-9.8790611999108933</v>
      </c>
      <c r="O711" s="141">
        <v>-25.687146135879857</v>
      </c>
      <c r="P711" s="141">
        <v>-8.9254975712412943</v>
      </c>
      <c r="Q711" s="141">
        <v>80.462583800327138</v>
      </c>
      <c r="R711" s="141">
        <v>45.951199670130336</v>
      </c>
      <c r="S711" s="141">
        <v>61.601184998989993</v>
      </c>
      <c r="T711" s="141">
        <v>49.216640740718049</v>
      </c>
      <c r="U711" s="141">
        <v>58.058108859288495</v>
      </c>
      <c r="V711" s="141">
        <v>77.742269596741153</v>
      </c>
      <c r="W711" s="141">
        <v>29.948398313314101</v>
      </c>
      <c r="X711" s="141">
        <v>48.249070752077841</v>
      </c>
      <c r="Y711" s="141">
        <v>28.868912328192891</v>
      </c>
      <c r="Z711" s="141">
        <v>26.974692220238467</v>
      </c>
      <c r="AA711" s="141">
        <v>25.007297556611775</v>
      </c>
      <c r="AB711" s="141">
        <v>-0.47392886819125124</v>
      </c>
      <c r="AC711" s="141">
        <v>-3.1646263792904392</v>
      </c>
      <c r="AD711" s="141">
        <v>-1.4544042661004823</v>
      </c>
      <c r="AE711" s="141">
        <v>-4.0312545846445573</v>
      </c>
      <c r="AF711" s="141">
        <v>30.078973537383717</v>
      </c>
      <c r="AG711" s="141">
        <v>22.182901391924588</v>
      </c>
      <c r="AH711" s="141">
        <v>16.463112859614739</v>
      </c>
      <c r="AI711" s="141">
        <v>73.404875039002036</v>
      </c>
      <c r="AJ711" s="141">
        <v>70.846985489640247</v>
      </c>
      <c r="AK711" s="141">
        <v>80.225767371430265</v>
      </c>
      <c r="AL711" s="141">
        <v>103.24286446317774</v>
      </c>
    </row>
    <row r="712" spans="1:38" x14ac:dyDescent="0.25">
      <c r="A712" s="135"/>
      <c r="G712" s="11"/>
      <c r="H712" s="9" t="s">
        <v>125</v>
      </c>
      <c r="I712" s="10">
        <v>-1.3758844483175494</v>
      </c>
      <c r="J712" s="10">
        <v>-2.6630491023905769</v>
      </c>
      <c r="K712" s="10">
        <v>-0.66876097324194461</v>
      </c>
      <c r="L712" s="10">
        <v>1.7675804945039673</v>
      </c>
      <c r="M712" s="10">
        <v>1.4982387528095984</v>
      </c>
      <c r="N712" s="10">
        <v>-2.7092111546803892</v>
      </c>
      <c r="O712" s="10">
        <v>-4.9955787456499365</v>
      </c>
      <c r="P712" s="10">
        <v>4.6107092788812167</v>
      </c>
      <c r="Q712" s="10">
        <v>38.813437913404471</v>
      </c>
      <c r="R712" s="10">
        <v>16.330228102647993</v>
      </c>
      <c r="S712" s="10">
        <v>20.433006021590074</v>
      </c>
      <c r="T712" s="10">
        <v>6.8950080511922351</v>
      </c>
      <c r="U712" s="10">
        <v>9.8148046304659147</v>
      </c>
      <c r="V712" s="10">
        <v>16.888437279169466</v>
      </c>
      <c r="W712" s="10">
        <v>5.7732185407755878</v>
      </c>
      <c r="X712" s="10">
        <v>8.0247225030826712</v>
      </c>
      <c r="Y712" s="10">
        <v>5.8398968969260068</v>
      </c>
      <c r="Z712" s="10">
        <v>4.7745784902631385</v>
      </c>
      <c r="AA712" s="10">
        <v>1.9375878111445672</v>
      </c>
      <c r="AB712" s="10">
        <v>-24.343763278990764</v>
      </c>
      <c r="AC712" s="10">
        <v>-29.821759638415415</v>
      </c>
      <c r="AD712" s="10">
        <v>-27.379114285147807</v>
      </c>
      <c r="AE712" s="10">
        <v>-25.378614813371428</v>
      </c>
      <c r="AF712" s="10">
        <v>-11.648662087546654</v>
      </c>
      <c r="AG712" s="10">
        <v>-14.219058652116928</v>
      </c>
      <c r="AH712" s="10">
        <v>-14.623456000814713</v>
      </c>
      <c r="AI712" s="10">
        <v>-0.48016348536089026</v>
      </c>
      <c r="AJ712" s="10">
        <v>-1.5394241002175022</v>
      </c>
      <c r="AK712" s="10">
        <v>1.2289107523175744</v>
      </c>
      <c r="AL712" s="10">
        <v>6.4036941222232144</v>
      </c>
    </row>
    <row r="713" spans="1:38" x14ac:dyDescent="0.25">
      <c r="A713" s="135"/>
      <c r="G713" s="12"/>
      <c r="H713" s="9" t="s">
        <v>17</v>
      </c>
      <c r="I713" s="10">
        <v>2.7752910240819801</v>
      </c>
      <c r="J713" s="10">
        <v>7.8446122960112916</v>
      </c>
      <c r="K713" s="10">
        <v>1.834213944039675</v>
      </c>
      <c r="L713" s="10">
        <v>0.23902429714962636</v>
      </c>
      <c r="M713" s="10">
        <v>3.4078241088195682</v>
      </c>
      <c r="N713" s="10">
        <v>3.3559990749486133</v>
      </c>
      <c r="O713" s="10">
        <v>-1.1377001988698794</v>
      </c>
      <c r="P713" s="10">
        <v>-3.7072535463112217</v>
      </c>
      <c r="Q713" s="10">
        <v>9.3234428309297073</v>
      </c>
      <c r="R713" s="10">
        <v>31.92174295868017</v>
      </c>
      <c r="S713" s="10">
        <v>17.249897998080769</v>
      </c>
      <c r="T713" s="10">
        <v>33.515472243949034</v>
      </c>
      <c r="U713" s="10">
        <v>32.615950206879688</v>
      </c>
      <c r="V713" s="10">
        <v>31.906233703450425</v>
      </c>
      <c r="W713" s="10">
        <v>22.272756572070193</v>
      </c>
      <c r="X713" s="10">
        <v>74.244544489349209</v>
      </c>
      <c r="Y713" s="10">
        <v>58.715779628309292</v>
      </c>
      <c r="Z713" s="10">
        <v>80.722262354000122</v>
      </c>
      <c r="AA713" s="10">
        <v>88.813055045180135</v>
      </c>
      <c r="AB713" s="10">
        <v>166.57237411478991</v>
      </c>
      <c r="AC713" s="10">
        <v>203.77318589770016</v>
      </c>
      <c r="AD713" s="10">
        <v>191.88389929431582</v>
      </c>
      <c r="AE713" s="10">
        <v>153.02124660552977</v>
      </c>
      <c r="AF713" s="10">
        <v>135.17311034538011</v>
      </c>
      <c r="AG713" s="10">
        <v>138.16192353364022</v>
      </c>
      <c r="AH713" s="10">
        <v>132.32569026962005</v>
      </c>
      <c r="AI713" s="10">
        <v>62.522067444549975</v>
      </c>
      <c r="AJ713" s="10">
        <v>54.199250407800264</v>
      </c>
      <c r="AK713" s="10">
        <v>11.408624586860242</v>
      </c>
      <c r="AL713" s="10">
        <v>13.047259653820106</v>
      </c>
    </row>
    <row r="714" spans="1:38" x14ac:dyDescent="0.25">
      <c r="A714" s="135"/>
      <c r="G714" s="13"/>
      <c r="H714" s="9" t="s">
        <v>126</v>
      </c>
      <c r="I714" s="10">
        <v>0.46177611998609791</v>
      </c>
      <c r="J714" s="10">
        <v>1.1409879883015037</v>
      </c>
      <c r="K714" s="10">
        <v>-0.18638904162685321</v>
      </c>
      <c r="L714" s="10">
        <v>-0.62389244093446905</v>
      </c>
      <c r="M714" s="10">
        <v>-0.74279653752103059</v>
      </c>
      <c r="N714" s="10">
        <v>1.8938709227559229</v>
      </c>
      <c r="O714" s="10">
        <v>2.2998520264939089</v>
      </c>
      <c r="P714" s="10">
        <v>1.3443750857829855</v>
      </c>
      <c r="Q714" s="10">
        <v>-0.89106636599990452</v>
      </c>
      <c r="R714" s="10">
        <v>3.5404010040471121</v>
      </c>
      <c r="S714" s="10">
        <v>-0.75941971153690702</v>
      </c>
      <c r="T714" s="10">
        <v>4.1265047689321364</v>
      </c>
      <c r="U714" s="10">
        <v>2.5637480645980304</v>
      </c>
      <c r="V714" s="10">
        <v>1.0770905484328068</v>
      </c>
      <c r="W714" s="10">
        <v>3.3397814981316287</v>
      </c>
      <c r="X714" s="10">
        <v>1.7989945582681344</v>
      </c>
      <c r="Y714" s="10">
        <v>4.1203360421659454</v>
      </c>
      <c r="Z714" s="10">
        <v>2.9995992100517128</v>
      </c>
      <c r="AA714" s="10">
        <v>-0.3756482725417527</v>
      </c>
      <c r="AB714" s="10">
        <v>8.7250801694511324</v>
      </c>
      <c r="AC714" s="10">
        <v>8.0765726494640262</v>
      </c>
      <c r="AD714" s="10">
        <v>7.3672428728038994</v>
      </c>
      <c r="AE714" s="10">
        <v>7.5145375267484837</v>
      </c>
      <c r="AF714" s="10">
        <v>3.0460424808009634</v>
      </c>
      <c r="AG714" s="10">
        <v>4.2498527239688997</v>
      </c>
      <c r="AH714" s="10">
        <v>4.5572179913511945</v>
      </c>
      <c r="AI714" s="10">
        <v>-9.9203120397021394E-2</v>
      </c>
      <c r="AJ714" s="10">
        <v>-0.11134676415497324</v>
      </c>
      <c r="AK714" s="10">
        <v>-4.0937379032361321</v>
      </c>
      <c r="AL714" s="10">
        <v>-3.6134439909220077</v>
      </c>
    </row>
    <row r="715" spans="1:38" x14ac:dyDescent="0.25">
      <c r="A715" s="135"/>
      <c r="G715" s="14"/>
      <c r="H715" s="9" t="s">
        <v>18</v>
      </c>
      <c r="I715" s="10">
        <v>-5.7860705477387857E-3</v>
      </c>
      <c r="J715" s="10">
        <v>-6.7715512354663355E-3</v>
      </c>
      <c r="K715" s="10">
        <v>1.8700378119665824</v>
      </c>
      <c r="L715" s="10">
        <v>1.9021800420783519</v>
      </c>
      <c r="M715" s="10">
        <v>1.6646503120698384</v>
      </c>
      <c r="N715" s="10">
        <v>1.1713673993381235</v>
      </c>
      <c r="O715" s="10">
        <v>2.046820209470205</v>
      </c>
      <c r="P715" s="10">
        <v>-5.9630291597088103E-2</v>
      </c>
      <c r="Q715" s="10">
        <v>23.515177965832578</v>
      </c>
      <c r="R715" s="10">
        <v>20.225652300414254</v>
      </c>
      <c r="S715" s="10">
        <v>20.708074792774994</v>
      </c>
      <c r="T715" s="10">
        <v>22.116526145188402</v>
      </c>
      <c r="U715" s="10">
        <v>28.005823794266377</v>
      </c>
      <c r="V715" s="10">
        <v>20.142041019451369</v>
      </c>
      <c r="W715" s="10">
        <v>16.842880466079663</v>
      </c>
      <c r="X715" s="10">
        <v>27.561106111924573</v>
      </c>
      <c r="Y715" s="10">
        <v>30.291673101307765</v>
      </c>
      <c r="Z715" s="10">
        <v>24.367514820848214</v>
      </c>
      <c r="AA715" s="10">
        <v>25.902848605552606</v>
      </c>
      <c r="AB715" s="10">
        <v>12.098704437134359</v>
      </c>
      <c r="AC715" s="10">
        <v>6.25047800730772</v>
      </c>
      <c r="AD715" s="10">
        <v>5.9022305156541961</v>
      </c>
      <c r="AE715" s="10">
        <v>5.5733892383714192</v>
      </c>
      <c r="AF715" s="10">
        <v>14.848582117542264</v>
      </c>
      <c r="AG715" s="10">
        <v>9.1194482672945014</v>
      </c>
      <c r="AH715" s="10">
        <v>7.2950884853800062</v>
      </c>
      <c r="AI715" s="10">
        <v>11.938937568818801</v>
      </c>
      <c r="AJ715" s="10">
        <v>12.627564026558389</v>
      </c>
      <c r="AK715" s="10">
        <v>12.348853456570623</v>
      </c>
      <c r="AL715" s="10">
        <v>20.38309183661562</v>
      </c>
    </row>
    <row r="716" spans="1:38" x14ac:dyDescent="0.25">
      <c r="A716" s="135"/>
      <c r="G716" s="15"/>
      <c r="H716" s="9" t="s">
        <v>19</v>
      </c>
      <c r="I716" s="10">
        <v>-2.9558028280000009E-2</v>
      </c>
      <c r="J716" s="10">
        <v>-2.8754018689999997E-2</v>
      </c>
      <c r="K716" s="10">
        <v>-11.179799103560015</v>
      </c>
      <c r="L716" s="10">
        <v>-4.1798856895699998</v>
      </c>
      <c r="M716" s="10">
        <v>-0.58865859908000018</v>
      </c>
      <c r="N716" s="10">
        <v>1.5484154352200008</v>
      </c>
      <c r="O716" s="10">
        <v>-2.0373189320200069</v>
      </c>
      <c r="P716" s="10">
        <v>-0.59016063667000118</v>
      </c>
      <c r="Q716" s="10">
        <v>0.76498016580000028</v>
      </c>
      <c r="R716" s="10">
        <v>0.51599299403999987</v>
      </c>
      <c r="S716" s="10">
        <v>-2.9681156430000577E-2</v>
      </c>
      <c r="T716" s="10">
        <v>-2.3824712982399969</v>
      </c>
      <c r="U716" s="10">
        <v>-2.4639522170000018E-2</v>
      </c>
      <c r="V716" s="10">
        <v>-0.17904229545999684</v>
      </c>
      <c r="W716" s="10">
        <v>1.5459469696099992</v>
      </c>
      <c r="X716" s="10">
        <v>-3.377964084020002</v>
      </c>
      <c r="Y716" s="10">
        <v>0.60859261073000015</v>
      </c>
      <c r="Z716" s="10">
        <v>-1.0938525215399988</v>
      </c>
      <c r="AA716" s="10">
        <v>0.18562691432999756</v>
      </c>
      <c r="AB716" s="10">
        <v>3.3796492880000528E-2</v>
      </c>
      <c r="AC716" s="10">
        <v>-0.1455085287900002</v>
      </c>
      <c r="AD716" s="10">
        <v>0.8313608175100029</v>
      </c>
      <c r="AE716" s="10">
        <v>-0.24959646881999831</v>
      </c>
      <c r="AF716" s="10">
        <v>-4.5079300887199967</v>
      </c>
      <c r="AG716" s="10">
        <v>-0.13186294240000018</v>
      </c>
      <c r="AH716" s="10">
        <v>2.3294256149300017</v>
      </c>
      <c r="AI716" s="10">
        <v>4.6986640988200001</v>
      </c>
      <c r="AJ716" s="10">
        <v>12.88653336122001</v>
      </c>
      <c r="AK716" s="10">
        <v>84.663776402870013</v>
      </c>
      <c r="AL716" s="10">
        <v>82.038401854869903</v>
      </c>
    </row>
    <row r="717" spans="1:38" x14ac:dyDescent="0.25">
      <c r="A717" s="135"/>
      <c r="G717" s="16"/>
      <c r="H717" s="9" t="s">
        <v>20</v>
      </c>
      <c r="I717" s="10">
        <v>1.1931382713046332</v>
      </c>
      <c r="J717" s="10">
        <v>-4.0903555167286237E-4</v>
      </c>
      <c r="K717" s="10">
        <v>-1.3233838938153137E-5</v>
      </c>
      <c r="L717" s="10">
        <v>-1.0900396894938496</v>
      </c>
      <c r="M717" s="10">
        <v>-0.43162007910408562</v>
      </c>
      <c r="N717" s="10">
        <v>-4.1163366319772285E-5</v>
      </c>
      <c r="O717" s="10">
        <v>-6.2804927805172142</v>
      </c>
      <c r="P717" s="10">
        <v>-5.5179879714891555</v>
      </c>
      <c r="Q717" s="10">
        <v>5.3413376398480139</v>
      </c>
      <c r="R717" s="10">
        <v>4.1277829266521202</v>
      </c>
      <c r="S717" s="10">
        <v>-0.22989759563695555</v>
      </c>
      <c r="T717" s="10">
        <v>-3.1889683436651692E-5</v>
      </c>
      <c r="U717" s="10">
        <v>-0.50826700588020568</v>
      </c>
      <c r="V717" s="10">
        <v>-1.0346412003768979E-5</v>
      </c>
      <c r="W717" s="10">
        <v>-0.48625506707722677</v>
      </c>
      <c r="X717" s="10">
        <v>-5.2746630647268402E-6</v>
      </c>
      <c r="Y717" s="10">
        <v>-3.6224360334260042E-6</v>
      </c>
      <c r="Z717" s="10">
        <v>-4.0779982596026905E-6</v>
      </c>
      <c r="AA717" s="10">
        <v>-4.0193821335017767E-6</v>
      </c>
      <c r="AB717" s="10">
        <v>8.6244440264980682</v>
      </c>
      <c r="AC717" s="10">
        <v>-0.98587087945989538</v>
      </c>
      <c r="AD717" s="10">
        <v>-0.26611207797258207</v>
      </c>
      <c r="AE717" s="10">
        <v>-1.7977111249531508E-6</v>
      </c>
      <c r="AF717" s="10">
        <v>-1.693638766836461</v>
      </c>
      <c r="AG717" s="10">
        <v>0.29707063025982405</v>
      </c>
      <c r="AH717" s="10">
        <v>0.17730278889730355</v>
      </c>
      <c r="AI717" s="10">
        <v>3.2117459606908327</v>
      </c>
      <c r="AJ717" s="10">
        <v>0.96304775923823094</v>
      </c>
      <c r="AK717" s="10">
        <v>-3.7990635047349306</v>
      </c>
      <c r="AL717" s="10">
        <v>-7.9257743831923273E-4</v>
      </c>
    </row>
    <row r="718" spans="1:38" x14ac:dyDescent="0.25">
      <c r="A718" s="135"/>
      <c r="G718" s="17"/>
      <c r="H718" s="9" t="s">
        <v>21</v>
      </c>
      <c r="I718" s="10">
        <v>-5.5153553283999845E-2</v>
      </c>
      <c r="J718" s="10">
        <v>-3.1789572875000061E-2</v>
      </c>
      <c r="K718" s="10">
        <v>1.5096125759999968E-2</v>
      </c>
      <c r="L718" s="10">
        <v>3.9579574150000019E-2</v>
      </c>
      <c r="M718" s="10">
        <v>2.0663131180000072E-2</v>
      </c>
      <c r="N718" s="10">
        <v>-3.4575475450000115E-2</v>
      </c>
      <c r="O718" s="10">
        <v>-0.11755369025999995</v>
      </c>
      <c r="P718" s="10">
        <v>-7.0549370000000056E-2</v>
      </c>
      <c r="Q718" s="10">
        <v>-0.57108458999999989</v>
      </c>
      <c r="R718" s="10">
        <v>-0.57838489399999993</v>
      </c>
      <c r="S718" s="10">
        <v>-0.44195728000000001</v>
      </c>
      <c r="T718" s="10">
        <v>-0.53564627699999989</v>
      </c>
      <c r="U718" s="10">
        <v>-0.44715729599999993</v>
      </c>
      <c r="V718" s="10">
        <v>-0.30985870349999994</v>
      </c>
      <c r="W718" s="10">
        <v>-0.53166293600000003</v>
      </c>
      <c r="X718" s="10">
        <v>-0.25322832899999997</v>
      </c>
      <c r="Y718" s="10">
        <v>-0.23092989199999997</v>
      </c>
      <c r="Z718" s="10">
        <v>-0.10413415999999998</v>
      </c>
      <c r="AA718" s="10">
        <v>-6.3471775000000175E-2</v>
      </c>
      <c r="AB718" s="10">
        <v>-0.10898608799999998</v>
      </c>
      <c r="AC718" s="10">
        <v>-0.10493386999999998</v>
      </c>
      <c r="AD718" s="10">
        <v>1.8856721000000021E-2</v>
      </c>
      <c r="AE718" s="10">
        <v>-8.2371674000000006E-2</v>
      </c>
      <c r="AF718" s="10">
        <v>-7.3558657999999999E-2</v>
      </c>
      <c r="AG718" s="10">
        <v>-5.2603726000000017E-2</v>
      </c>
      <c r="AH718" s="10">
        <v>1.0353602999999933E-2</v>
      </c>
      <c r="AI718" s="10">
        <v>2.809883000000013E-3</v>
      </c>
      <c r="AJ718" s="10">
        <v>-4.4438968999999967E-2</v>
      </c>
      <c r="AK718" s="10">
        <v>-6.2401828000000131E-2</v>
      </c>
      <c r="AL718" s="10">
        <v>0.1037150383000001</v>
      </c>
    </row>
    <row r="719" spans="1:38" x14ac:dyDescent="0.25">
      <c r="A719" s="135"/>
      <c r="G719" s="135"/>
      <c r="H719" s="135" t="s">
        <v>22</v>
      </c>
      <c r="I719" s="18">
        <f t="shared" ref="I719:AL719" si="294">+SUM(I711:I718)</f>
        <v>1.1627536948525381</v>
      </c>
      <c r="J719" s="18">
        <f t="shared" si="294"/>
        <v>-0.8871326570506558</v>
      </c>
      <c r="K719" s="18">
        <f t="shared" si="294"/>
        <v>-5.8408173226307056</v>
      </c>
      <c r="L719" s="18">
        <f t="shared" si="294"/>
        <v>4.4486573633008035</v>
      </c>
      <c r="M719" s="18">
        <f t="shared" si="294"/>
        <v>13.843674786397255</v>
      </c>
      <c r="N719" s="18">
        <f t="shared" si="294"/>
        <v>-4.6532361611449424</v>
      </c>
      <c r="O719" s="18">
        <f t="shared" si="294"/>
        <v>-35.909118247232783</v>
      </c>
      <c r="P719" s="18">
        <f t="shared" si="294"/>
        <v>-12.915995022644559</v>
      </c>
      <c r="Q719" s="18">
        <f t="shared" si="294"/>
        <v>156.75880936014201</v>
      </c>
      <c r="R719" s="18">
        <f t="shared" si="294"/>
        <v>122.03461506261199</v>
      </c>
      <c r="S719" s="18">
        <f t="shared" si="294"/>
        <v>118.53120806783197</v>
      </c>
      <c r="T719" s="18">
        <f t="shared" si="294"/>
        <v>112.95200248505643</v>
      </c>
      <c r="U719" s="18">
        <f t="shared" si="294"/>
        <v>130.0783717314483</v>
      </c>
      <c r="V719" s="18">
        <f t="shared" si="294"/>
        <v>147.26716080187322</v>
      </c>
      <c r="W719" s="18">
        <f t="shared" si="294"/>
        <v>78.705064356903947</v>
      </c>
      <c r="X719" s="18">
        <f t="shared" si="294"/>
        <v>156.24724072701937</v>
      </c>
      <c r="Y719" s="18">
        <f t="shared" si="294"/>
        <v>128.21425709319587</v>
      </c>
      <c r="Z719" s="18">
        <f t="shared" si="294"/>
        <v>138.64065633586341</v>
      </c>
      <c r="AA719" s="18">
        <f t="shared" si="294"/>
        <v>141.40729186589516</v>
      </c>
      <c r="AB719" s="18">
        <f t="shared" si="294"/>
        <v>171.12772100557146</v>
      </c>
      <c r="AC719" s="18">
        <f t="shared" si="294"/>
        <v>183.87753725851616</v>
      </c>
      <c r="AD719" s="18">
        <f t="shared" si="294"/>
        <v>176.90395959206305</v>
      </c>
      <c r="AE719" s="18">
        <f t="shared" si="294"/>
        <v>136.36733403210258</v>
      </c>
      <c r="AF719" s="18">
        <f t="shared" si="294"/>
        <v>165.22291888000393</v>
      </c>
      <c r="AG719" s="18">
        <f t="shared" si="294"/>
        <v>159.60767122657109</v>
      </c>
      <c r="AH719" s="18">
        <f t="shared" si="294"/>
        <v>148.53473561197856</v>
      </c>
      <c r="AI719" s="18">
        <f t="shared" si="294"/>
        <v>155.19973338912371</v>
      </c>
      <c r="AJ719" s="18">
        <f t="shared" si="294"/>
        <v>149.82817121108468</v>
      </c>
      <c r="AK719" s="18">
        <f t="shared" si="294"/>
        <v>181.92072933407766</v>
      </c>
      <c r="AL719" s="18">
        <f t="shared" si="294"/>
        <v>221.60479040064627</v>
      </c>
    </row>
    <row r="720" spans="1:38" x14ac:dyDescent="0.25">
      <c r="A720" s="135"/>
      <c r="G720" s="135"/>
      <c r="H720" s="135"/>
      <c r="I720" s="135"/>
      <c r="J720" s="135"/>
      <c r="K720" s="135"/>
      <c r="L720" s="135"/>
      <c r="M720" s="135"/>
      <c r="N720" s="135"/>
      <c r="O720" s="135"/>
      <c r="P720" s="135"/>
      <c r="Q720" s="135"/>
      <c r="R720" s="135"/>
      <c r="S720" s="135"/>
      <c r="T720" s="135"/>
      <c r="U720" s="135"/>
      <c r="V720" s="135"/>
      <c r="W720" s="135"/>
      <c r="X720" s="135"/>
      <c r="Y720" s="135"/>
      <c r="Z720" s="135"/>
      <c r="AA720" s="135"/>
      <c r="AB720" s="135"/>
      <c r="AC720" s="135"/>
      <c r="AD720" s="135"/>
      <c r="AE720" s="135"/>
      <c r="AF720" s="135"/>
      <c r="AG720" s="135"/>
      <c r="AH720" s="135"/>
      <c r="AI720" s="135"/>
      <c r="AJ720" s="135"/>
      <c r="AK720" s="135"/>
      <c r="AL720" s="135"/>
    </row>
    <row r="721" spans="1:38" x14ac:dyDescent="0.25">
      <c r="A721" s="135"/>
      <c r="G721" s="135"/>
      <c r="H721" s="135"/>
      <c r="I721" s="135"/>
      <c r="J721" s="135"/>
      <c r="K721" s="135"/>
      <c r="L721" s="135"/>
      <c r="M721" s="135"/>
      <c r="N721" s="135"/>
      <c r="O721" s="135"/>
      <c r="P721" s="135"/>
      <c r="Q721" s="135"/>
      <c r="R721" s="135"/>
      <c r="S721" s="135"/>
      <c r="T721" s="135"/>
      <c r="U721" s="135"/>
      <c r="V721" s="135"/>
      <c r="W721" s="135"/>
      <c r="X721" s="135"/>
      <c r="Y721" s="135"/>
      <c r="Z721" s="135"/>
      <c r="AA721" s="135"/>
      <c r="AB721" s="135"/>
      <c r="AC721" s="135"/>
      <c r="AD721" s="135"/>
      <c r="AE721" s="135"/>
      <c r="AF721" s="135"/>
      <c r="AG721" s="135"/>
      <c r="AH721" s="135"/>
      <c r="AI721" s="135"/>
      <c r="AJ721" s="135"/>
      <c r="AK721" s="135"/>
      <c r="AL721" s="135"/>
    </row>
    <row r="722" spans="1:38" x14ac:dyDescent="0.25">
      <c r="A722" s="135"/>
      <c r="G722" s="135"/>
      <c r="H722" s="135"/>
      <c r="I722" s="135"/>
      <c r="J722" s="135"/>
      <c r="K722" s="135"/>
      <c r="L722" s="135"/>
      <c r="M722" s="135"/>
      <c r="N722" s="135"/>
      <c r="O722" s="135"/>
      <c r="P722" s="135"/>
      <c r="Q722" s="135"/>
      <c r="R722" s="135"/>
      <c r="S722" s="135"/>
      <c r="T722" s="135"/>
      <c r="U722" s="135"/>
      <c r="V722" s="135"/>
      <c r="W722" s="135"/>
      <c r="X722" s="135"/>
      <c r="Y722" s="135"/>
      <c r="Z722" s="135"/>
      <c r="AA722" s="135"/>
      <c r="AB722" s="135"/>
      <c r="AC722" s="135"/>
      <c r="AD722" s="135"/>
      <c r="AE722" s="135"/>
      <c r="AF722" s="135"/>
      <c r="AG722" s="135"/>
      <c r="AH722" s="135"/>
      <c r="AI722" s="135"/>
      <c r="AJ722" s="135"/>
      <c r="AK722" s="135"/>
      <c r="AL722" s="135"/>
    </row>
    <row r="723" spans="1:38" x14ac:dyDescent="0.25">
      <c r="A723" s="135"/>
      <c r="G723" s="135"/>
      <c r="H723" s="135"/>
      <c r="I723" s="135"/>
      <c r="J723" s="135"/>
      <c r="K723" s="135"/>
      <c r="L723" s="135"/>
      <c r="M723" s="135"/>
      <c r="N723" s="135"/>
      <c r="O723" s="135"/>
      <c r="P723" s="135"/>
      <c r="Q723" s="135"/>
      <c r="R723" s="135"/>
      <c r="S723" s="135"/>
      <c r="T723" s="135"/>
      <c r="U723" s="135"/>
      <c r="V723" s="135"/>
      <c r="W723" s="135"/>
      <c r="X723" s="135"/>
      <c r="Y723" s="135"/>
      <c r="Z723" s="135"/>
      <c r="AA723" s="135"/>
      <c r="AB723" s="135"/>
      <c r="AC723" s="135"/>
      <c r="AD723" s="135"/>
      <c r="AE723" s="135"/>
      <c r="AF723" s="135"/>
      <c r="AG723" s="135"/>
      <c r="AH723" s="135"/>
      <c r="AI723" s="135"/>
      <c r="AJ723" s="135"/>
      <c r="AK723" s="135"/>
      <c r="AL723" s="135"/>
    </row>
    <row r="724" spans="1:38" x14ac:dyDescent="0.25">
      <c r="A724" s="135"/>
      <c r="G724" s="135"/>
      <c r="H724" s="135"/>
      <c r="I724" s="135"/>
      <c r="J724" s="135"/>
      <c r="K724" s="135"/>
      <c r="L724" s="135"/>
      <c r="M724" s="135"/>
      <c r="N724" s="135"/>
      <c r="O724" s="135"/>
      <c r="P724" s="135"/>
      <c r="Q724" s="135"/>
      <c r="R724" s="135"/>
      <c r="S724" s="135"/>
      <c r="T724" s="135"/>
      <c r="U724" s="135"/>
      <c r="V724" s="135"/>
      <c r="W724" s="135"/>
      <c r="X724" s="135"/>
      <c r="Y724" s="135"/>
      <c r="Z724" s="135"/>
      <c r="AA724" s="135"/>
      <c r="AB724" s="135"/>
      <c r="AC724" s="135"/>
      <c r="AD724" s="135"/>
      <c r="AE724" s="135"/>
      <c r="AF724" s="135"/>
      <c r="AG724" s="135"/>
      <c r="AH724" s="135"/>
      <c r="AI724" s="135"/>
      <c r="AJ724" s="135"/>
      <c r="AK724" s="135"/>
      <c r="AL724" s="135"/>
    </row>
    <row r="725" spans="1:38" x14ac:dyDescent="0.25">
      <c r="A725" s="135"/>
      <c r="G725" s="135"/>
      <c r="H725" s="135"/>
      <c r="I725" s="135"/>
      <c r="J725" s="135"/>
      <c r="K725" s="135"/>
      <c r="L725" s="135"/>
      <c r="M725" s="135"/>
      <c r="N725" s="135"/>
      <c r="O725" s="135"/>
      <c r="P725" s="135"/>
      <c r="Q725" s="135"/>
      <c r="R725" s="135"/>
      <c r="S725" s="135"/>
      <c r="T725" s="135"/>
      <c r="U725" s="135"/>
      <c r="V725" s="135"/>
      <c r="W725" s="135"/>
      <c r="X725" s="135"/>
      <c r="Y725" s="135"/>
      <c r="Z725" s="135"/>
      <c r="AA725" s="135"/>
      <c r="AB725" s="135"/>
      <c r="AC725" s="135"/>
      <c r="AD725" s="135"/>
      <c r="AE725" s="135"/>
      <c r="AF725" s="135"/>
      <c r="AG725" s="135"/>
      <c r="AH725" s="135"/>
      <c r="AI725" s="135"/>
      <c r="AJ725" s="135"/>
      <c r="AK725" s="135"/>
      <c r="AL725" s="135"/>
    </row>
    <row r="726" spans="1:38" x14ac:dyDescent="0.25">
      <c r="A726" s="135"/>
      <c r="G726" s="135"/>
      <c r="H726" s="135"/>
      <c r="I726" s="135"/>
      <c r="J726" s="135"/>
      <c r="K726" s="135"/>
      <c r="L726" s="135"/>
      <c r="M726" s="135"/>
      <c r="N726" s="135"/>
      <c r="O726" s="135"/>
      <c r="P726" s="135"/>
      <c r="Q726" s="135"/>
      <c r="R726" s="135"/>
      <c r="S726" s="135"/>
      <c r="T726" s="135"/>
      <c r="U726" s="135"/>
      <c r="V726" s="135"/>
      <c r="W726" s="135"/>
      <c r="X726" s="135"/>
      <c r="Y726" s="135"/>
      <c r="Z726" s="135"/>
      <c r="AA726" s="135"/>
      <c r="AB726" s="135"/>
      <c r="AC726" s="135"/>
      <c r="AD726" s="135"/>
      <c r="AE726" s="135"/>
      <c r="AF726" s="135"/>
      <c r="AG726" s="135"/>
      <c r="AH726" s="135"/>
      <c r="AI726" s="135"/>
      <c r="AJ726" s="135"/>
      <c r="AK726" s="135"/>
      <c r="AL726" s="135"/>
    </row>
    <row r="727" spans="1:38" ht="15.75" thickBot="1" x14ac:dyDescent="0.3">
      <c r="A727" s="135"/>
      <c r="G727" s="135"/>
      <c r="H727" s="135"/>
      <c r="I727" s="135"/>
      <c r="J727" s="135"/>
      <c r="K727" s="135"/>
      <c r="L727" s="135"/>
      <c r="M727" s="135"/>
      <c r="N727" s="135"/>
      <c r="O727" s="135"/>
      <c r="P727" s="135"/>
      <c r="Q727" s="135"/>
      <c r="R727" s="135"/>
      <c r="S727" s="135"/>
      <c r="T727" s="135"/>
      <c r="U727" s="135"/>
      <c r="V727" s="135"/>
      <c r="W727" s="135"/>
      <c r="X727" s="135"/>
      <c r="Y727" s="135"/>
      <c r="Z727" s="135"/>
      <c r="AA727" s="135"/>
      <c r="AB727" s="135"/>
      <c r="AC727" s="135"/>
      <c r="AD727" s="135"/>
      <c r="AE727" s="135"/>
      <c r="AF727" s="135"/>
      <c r="AG727" s="135"/>
      <c r="AH727" s="135"/>
      <c r="AI727" s="135"/>
      <c r="AJ727" s="135"/>
      <c r="AK727" s="135"/>
      <c r="AL727" s="135"/>
    </row>
    <row r="728" spans="1:38" ht="21.75" thickTop="1" x14ac:dyDescent="0.35">
      <c r="A728" s="121" t="s">
        <v>13</v>
      </c>
      <c r="B728" s="116"/>
      <c r="C728" s="1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  <c r="T728" s="116"/>
      <c r="U728" s="116"/>
      <c r="V728" s="116"/>
      <c r="W728" s="116"/>
      <c r="X728" s="116"/>
      <c r="Y728" s="116"/>
      <c r="Z728" s="116"/>
      <c r="AA728" s="116"/>
      <c r="AB728" s="116"/>
      <c r="AC728" s="116"/>
      <c r="AD728" s="116"/>
      <c r="AE728" s="116"/>
      <c r="AF728" s="116"/>
      <c r="AG728" s="116"/>
      <c r="AH728" s="116"/>
      <c r="AI728" s="116"/>
      <c r="AJ728" s="116"/>
      <c r="AK728" s="116"/>
      <c r="AL728" s="116"/>
    </row>
    <row r="729" spans="1:38" x14ac:dyDescent="0.25">
      <c r="A729" s="134" t="str">
        <f>+A728</f>
        <v>Option 10:  750 MW in 2028</v>
      </c>
      <c r="B729" s="134"/>
      <c r="G729" s="135"/>
      <c r="H729" s="135"/>
      <c r="I729" s="135"/>
      <c r="J729" s="135"/>
      <c r="K729" s="135"/>
      <c r="L729" s="135"/>
      <c r="M729" s="135"/>
      <c r="N729" s="135"/>
      <c r="O729" s="135"/>
      <c r="P729" s="135"/>
      <c r="Q729" s="135"/>
      <c r="R729" s="135"/>
      <c r="S729" s="135"/>
      <c r="T729" s="135"/>
      <c r="U729" s="135"/>
      <c r="V729" s="135"/>
      <c r="W729" s="135"/>
      <c r="X729" s="135"/>
      <c r="Y729" s="135"/>
      <c r="Z729" s="135"/>
      <c r="AA729" s="135"/>
      <c r="AB729" s="135"/>
      <c r="AC729" s="135"/>
      <c r="AD729" s="135"/>
      <c r="AE729" s="135"/>
      <c r="AF729" s="135"/>
      <c r="AG729" s="135"/>
      <c r="AH729" s="135"/>
      <c r="AI729" s="135"/>
      <c r="AJ729" s="135"/>
      <c r="AK729" s="135"/>
      <c r="AL729" s="135"/>
    </row>
    <row r="730" spans="1:38" x14ac:dyDescent="0.25">
      <c r="A730" s="134" t="s">
        <v>15</v>
      </c>
      <c r="B730" s="134" t="str">
        <f>+Overview!D7</f>
        <v>1. Global slowdown</v>
      </c>
      <c r="G730" s="135"/>
      <c r="H730" s="135"/>
      <c r="I730" s="135"/>
      <c r="J730" s="135"/>
      <c r="K730" s="135"/>
      <c r="L730" s="135"/>
      <c r="M730" s="135"/>
      <c r="N730" s="135"/>
      <c r="O730" s="135"/>
      <c r="P730" s="135"/>
      <c r="Q730" s="135"/>
      <c r="R730" s="135"/>
      <c r="S730" s="135"/>
      <c r="T730" s="135"/>
      <c r="U730" s="135"/>
      <c r="V730" s="135"/>
      <c r="W730" s="135"/>
      <c r="X730" s="135"/>
      <c r="Y730" s="135"/>
      <c r="Z730" s="135"/>
      <c r="AA730" s="135"/>
      <c r="AB730" s="135"/>
      <c r="AC730" s="135"/>
      <c r="AD730" s="135"/>
      <c r="AE730" s="135"/>
      <c r="AF730" s="135"/>
      <c r="AG730" s="135"/>
      <c r="AH730" s="135"/>
      <c r="AI730" s="135"/>
      <c r="AJ730" s="135"/>
      <c r="AK730" s="135"/>
      <c r="AL730" s="135"/>
    </row>
    <row r="731" spans="1:38" x14ac:dyDescent="0.25">
      <c r="A731" s="136" t="s">
        <v>145</v>
      </c>
      <c r="B731" s="137" t="s">
        <v>252</v>
      </c>
      <c r="C731" s="137" t="s">
        <v>142</v>
      </c>
      <c r="D731" s="137" t="s">
        <v>182</v>
      </c>
      <c r="E731" s="138"/>
      <c r="G731" s="135"/>
      <c r="H731" s="135"/>
      <c r="I731" s="135"/>
      <c r="J731" s="135"/>
      <c r="K731" s="135"/>
      <c r="L731" s="135"/>
      <c r="M731" s="135"/>
      <c r="N731" s="135"/>
      <c r="O731" s="135"/>
      <c r="P731" s="135"/>
      <c r="Q731" s="135"/>
      <c r="R731" s="135"/>
      <c r="S731" s="135"/>
      <c r="T731" s="135"/>
      <c r="U731" s="135"/>
      <c r="V731" s="135"/>
      <c r="W731" s="135"/>
      <c r="X731" s="135"/>
      <c r="Y731" s="135"/>
      <c r="Z731" s="135"/>
      <c r="AA731" s="135"/>
      <c r="AB731" s="135"/>
      <c r="AC731" s="135"/>
      <c r="AD731" s="135"/>
      <c r="AE731" s="135"/>
      <c r="AF731" s="135"/>
      <c r="AG731" s="135"/>
      <c r="AH731" s="135"/>
      <c r="AI731" s="135"/>
      <c r="AJ731" s="135"/>
      <c r="AK731" s="135"/>
      <c r="AL731" s="135"/>
    </row>
    <row r="732" spans="1:38" x14ac:dyDescent="0.25">
      <c r="A732" s="135"/>
      <c r="G732" s="135"/>
      <c r="H732" s="135"/>
      <c r="I732" s="135"/>
      <c r="J732" s="135"/>
      <c r="K732" s="135"/>
      <c r="L732" s="135"/>
      <c r="M732" s="135"/>
      <c r="N732" s="135"/>
      <c r="O732" s="135"/>
      <c r="P732" s="135"/>
      <c r="Q732" s="135"/>
      <c r="R732" s="135"/>
      <c r="S732" s="135"/>
      <c r="T732" s="135"/>
      <c r="U732" s="135"/>
      <c r="V732" s="135"/>
      <c r="W732" s="135"/>
      <c r="X732" s="135"/>
      <c r="Y732" s="135"/>
      <c r="Z732" s="135"/>
      <c r="AA732" s="135"/>
      <c r="AB732" s="135"/>
      <c r="AC732" s="135"/>
      <c r="AD732" s="135"/>
      <c r="AE732" s="135"/>
      <c r="AF732" s="135"/>
      <c r="AG732" s="135"/>
      <c r="AH732" s="135"/>
      <c r="AI732" s="135"/>
      <c r="AJ732" s="135"/>
      <c r="AK732" s="135"/>
      <c r="AL732" s="135"/>
    </row>
    <row r="733" spans="1:38" x14ac:dyDescent="0.25">
      <c r="A733" s="135"/>
      <c r="G733" s="135" t="s">
        <v>128</v>
      </c>
      <c r="H733" s="135"/>
      <c r="I733" s="142" t="s">
        <v>23</v>
      </c>
      <c r="J733" s="142" t="s">
        <v>24</v>
      </c>
      <c r="K733" s="142" t="s">
        <v>25</v>
      </c>
      <c r="L733" s="142" t="s">
        <v>26</v>
      </c>
      <c r="M733" s="142" t="s">
        <v>27</v>
      </c>
      <c r="N733" s="142" t="s">
        <v>28</v>
      </c>
      <c r="O733" s="142" t="s">
        <v>29</v>
      </c>
      <c r="P733" s="142" t="s">
        <v>30</v>
      </c>
      <c r="Q733" s="142" t="s">
        <v>31</v>
      </c>
      <c r="R733" s="142" t="s">
        <v>32</v>
      </c>
      <c r="S733" s="142" t="s">
        <v>33</v>
      </c>
      <c r="T733" s="142" t="s">
        <v>34</v>
      </c>
      <c r="U733" s="142" t="s">
        <v>35</v>
      </c>
      <c r="V733" s="142" t="s">
        <v>36</v>
      </c>
      <c r="W733" s="142" t="s">
        <v>37</v>
      </c>
      <c r="X733" s="142" t="s">
        <v>38</v>
      </c>
      <c r="Y733" s="142" t="s">
        <v>39</v>
      </c>
      <c r="Z733" s="142" t="s">
        <v>40</v>
      </c>
      <c r="AA733" s="142" t="s">
        <v>41</v>
      </c>
      <c r="AB733" s="142" t="s">
        <v>42</v>
      </c>
      <c r="AC733" s="142" t="s">
        <v>43</v>
      </c>
      <c r="AD733" s="142" t="s">
        <v>44</v>
      </c>
      <c r="AE733" s="142" t="s">
        <v>45</v>
      </c>
      <c r="AF733" s="142" t="s">
        <v>46</v>
      </c>
      <c r="AG733" s="142" t="s">
        <v>47</v>
      </c>
      <c r="AH733" s="142" t="s">
        <v>48</v>
      </c>
      <c r="AI733" s="142" t="s">
        <v>49</v>
      </c>
      <c r="AJ733" s="142" t="s">
        <v>50</v>
      </c>
      <c r="AK733" s="142" t="s">
        <v>51</v>
      </c>
      <c r="AL733" s="142" t="s">
        <v>52</v>
      </c>
    </row>
    <row r="734" spans="1:38" x14ac:dyDescent="0.25">
      <c r="A734" s="135"/>
      <c r="G734" s="8"/>
      <c r="H734" s="9" t="s">
        <v>16</v>
      </c>
      <c r="I734" s="10">
        <v>2.607648717013086E-2</v>
      </c>
      <c r="J734" s="10">
        <v>2.5515792305858771E-2</v>
      </c>
      <c r="K734" s="10">
        <v>-6.821325065961517</v>
      </c>
      <c r="L734" s="10">
        <v>-6.4555908532013149</v>
      </c>
      <c r="M734" s="10">
        <v>-8.3202848230213249</v>
      </c>
      <c r="N734" s="10">
        <v>-20.422062985613195</v>
      </c>
      <c r="O734" s="10">
        <v>-16.156285342291966</v>
      </c>
      <c r="P734" s="10">
        <v>-16.186941160103657</v>
      </c>
      <c r="Q734" s="10">
        <v>-15.241629243535471</v>
      </c>
      <c r="R734" s="10">
        <v>17.596672792149661</v>
      </c>
      <c r="S734" s="10">
        <v>56.006054706973941</v>
      </c>
      <c r="T734" s="10">
        <v>57.704072649275929</v>
      </c>
      <c r="U734" s="10">
        <v>19.460177835021909</v>
      </c>
      <c r="V734" s="10">
        <v>54.312496589391685</v>
      </c>
      <c r="W734" s="10">
        <v>50.247756500842229</v>
      </c>
      <c r="X734" s="10">
        <v>53.316391906666922</v>
      </c>
      <c r="Y734" s="10">
        <v>27.055083522469204</v>
      </c>
      <c r="Z734" s="10">
        <v>27.711900533429116</v>
      </c>
      <c r="AA734" s="10">
        <v>24.677200870908564</v>
      </c>
      <c r="AB734" s="10">
        <v>16.902323102232685</v>
      </c>
      <c r="AC734" s="10">
        <v>21.327483517956125</v>
      </c>
      <c r="AD734" s="10">
        <v>22.062523965647642</v>
      </c>
      <c r="AE734" s="10">
        <v>15.425742691925507</v>
      </c>
      <c r="AF734" s="10">
        <v>-25.166114790585198</v>
      </c>
      <c r="AG734" s="10">
        <v>-25.525143857731564</v>
      </c>
      <c r="AH734" s="10">
        <v>-22.312443934030398</v>
      </c>
      <c r="AI734" s="10">
        <v>-18.78659119097415</v>
      </c>
      <c r="AJ734" s="10">
        <v>-22.236554966630138</v>
      </c>
      <c r="AK734" s="10">
        <v>-16.18008426179199</v>
      </c>
      <c r="AL734" s="10">
        <v>-6.7730464701635356</v>
      </c>
    </row>
    <row r="735" spans="1:38" x14ac:dyDescent="0.25">
      <c r="A735" s="135"/>
      <c r="G735" s="11"/>
      <c r="H735" s="9" t="s">
        <v>125</v>
      </c>
      <c r="I735" s="10">
        <v>4.0006469853643978</v>
      </c>
      <c r="J735" s="10">
        <v>3.7770035268766833</v>
      </c>
      <c r="K735" s="10">
        <v>1.9879772968409064</v>
      </c>
      <c r="L735" s="10">
        <v>1.8647396188820196</v>
      </c>
      <c r="M735" s="10">
        <v>1.1401699049649316</v>
      </c>
      <c r="N735" s="10">
        <v>-5.4086488417216358</v>
      </c>
      <c r="O735" s="10">
        <v>-4.0930577831953272</v>
      </c>
      <c r="P735" s="10">
        <v>-3.838042233434436</v>
      </c>
      <c r="Q735" s="10">
        <v>0.84078060844430524</v>
      </c>
      <c r="R735" s="10">
        <v>4.7778667017690353</v>
      </c>
      <c r="S735" s="10">
        <v>7.1959340697094731</v>
      </c>
      <c r="T735" s="10">
        <v>13.426182421034724</v>
      </c>
      <c r="U735" s="10">
        <v>3.5689564523685959</v>
      </c>
      <c r="V735" s="10">
        <v>13.190384858342441</v>
      </c>
      <c r="W735" s="10">
        <v>10.834448986013498</v>
      </c>
      <c r="X735" s="10">
        <v>9.2801411803891369</v>
      </c>
      <c r="Y735" s="10">
        <v>2.4390134004786148</v>
      </c>
      <c r="Z735" s="10">
        <v>2.451738188755769</v>
      </c>
      <c r="AA735" s="10">
        <v>1.8233222717950639</v>
      </c>
      <c r="AB735" s="10">
        <v>-2.5388810193486506</v>
      </c>
      <c r="AC735" s="10">
        <v>-0.75713467005374468</v>
      </c>
      <c r="AD735" s="10">
        <v>0.19682325476156848</v>
      </c>
      <c r="AE735" s="10">
        <v>-1.5350155109505863</v>
      </c>
      <c r="AF735" s="10">
        <v>-12.952813268945533</v>
      </c>
      <c r="AG735" s="10">
        <v>-12.811002290611555</v>
      </c>
      <c r="AH735" s="10">
        <v>-11.578522274627687</v>
      </c>
      <c r="AI735" s="10">
        <v>-10.654939001996922</v>
      </c>
      <c r="AJ735" s="10">
        <v>-10.716889106171436</v>
      </c>
      <c r="AK735" s="10">
        <v>-8.2119281598612588</v>
      </c>
      <c r="AL735" s="10">
        <v>-5.2408378919852794</v>
      </c>
    </row>
    <row r="736" spans="1:38" x14ac:dyDescent="0.25">
      <c r="A736" s="135"/>
      <c r="G736" s="12"/>
      <c r="H736" s="9" t="s">
        <v>17</v>
      </c>
      <c r="I736" s="10">
        <v>10.490909018556977</v>
      </c>
      <c r="J736" s="10">
        <v>-2.0049422693559791</v>
      </c>
      <c r="K736" s="10">
        <v>7.1503191408146449</v>
      </c>
      <c r="L736" s="10">
        <v>8.0154301321977073</v>
      </c>
      <c r="M736" s="10">
        <v>8.1293083912569273</v>
      </c>
      <c r="N736" s="10">
        <v>-13.412305785593617</v>
      </c>
      <c r="O736" s="10">
        <v>-38.745427935014959</v>
      </c>
      <c r="P736" s="10">
        <v>-3.0621781553386427</v>
      </c>
      <c r="Q736" s="10">
        <v>24.702184118940295</v>
      </c>
      <c r="R736" s="10">
        <v>93.024703902662395</v>
      </c>
      <c r="S736" s="10">
        <v>-13.807981472726851</v>
      </c>
      <c r="T736" s="10">
        <v>47.989468630332794</v>
      </c>
      <c r="U736" s="10">
        <v>57.498214133997863</v>
      </c>
      <c r="V736" s="10">
        <v>42.416809879439143</v>
      </c>
      <c r="W736" s="10">
        <v>25.964751610313783</v>
      </c>
      <c r="X736" s="10">
        <v>88.196718257833822</v>
      </c>
      <c r="Y736" s="10">
        <v>114.8730394007415</v>
      </c>
      <c r="Z736" s="10">
        <v>77.448681369143628</v>
      </c>
      <c r="AA736" s="10">
        <v>81.478626323702088</v>
      </c>
      <c r="AB736" s="10">
        <v>82.335740211720463</v>
      </c>
      <c r="AC736" s="10">
        <v>71.600247513744193</v>
      </c>
      <c r="AD736" s="10">
        <v>105.07720760132338</v>
      </c>
      <c r="AE736" s="10">
        <v>81.443096441567604</v>
      </c>
      <c r="AF736" s="10">
        <v>143.82681317071467</v>
      </c>
      <c r="AG736" s="10">
        <v>133.53716093701007</v>
      </c>
      <c r="AH736" s="10">
        <v>116.75536048438187</v>
      </c>
      <c r="AI736" s="10">
        <v>117.46400765934641</v>
      </c>
      <c r="AJ736" s="10">
        <v>75.773626422950315</v>
      </c>
      <c r="AK736" s="10">
        <v>82.803684642060603</v>
      </c>
      <c r="AL736" s="10">
        <v>97.75065673195229</v>
      </c>
    </row>
    <row r="737" spans="1:38" x14ac:dyDescent="0.25">
      <c r="A737" s="135"/>
      <c r="G737" s="13"/>
      <c r="H737" s="9" t="s">
        <v>126</v>
      </c>
      <c r="I737" s="10">
        <v>-0.74954705614413797</v>
      </c>
      <c r="J737" s="10">
        <v>0.39009551924232255</v>
      </c>
      <c r="K737" s="10">
        <v>0.42677725479120454</v>
      </c>
      <c r="L737" s="10">
        <v>0.24827291070948831</v>
      </c>
      <c r="M737" s="10">
        <v>0.46417424814671904</v>
      </c>
      <c r="N737" s="10">
        <v>6.9197236622435412</v>
      </c>
      <c r="O737" s="10">
        <v>10.107172536356529</v>
      </c>
      <c r="P737" s="10">
        <v>4.9339098206572771</v>
      </c>
      <c r="Q737" s="10">
        <v>6.78900480980667</v>
      </c>
      <c r="R737" s="10">
        <v>10.102496149322405</v>
      </c>
      <c r="S737" s="10">
        <v>5.7615711865672097</v>
      </c>
      <c r="T737" s="10">
        <v>6.6087937360383648</v>
      </c>
      <c r="U737" s="10">
        <v>11.267398925225791</v>
      </c>
      <c r="V737" s="10">
        <v>6.7272659143682745</v>
      </c>
      <c r="W737" s="10">
        <v>8.9678917000842375</v>
      </c>
      <c r="X737" s="10">
        <v>1.1595001556388524</v>
      </c>
      <c r="Y737" s="10">
        <v>2.8952328753069878</v>
      </c>
      <c r="Z737" s="10">
        <v>4.8405685838160366</v>
      </c>
      <c r="AA737" s="10">
        <v>3.9126340698483091</v>
      </c>
      <c r="AB737" s="10">
        <v>9.0296421381042933</v>
      </c>
      <c r="AC737" s="10">
        <v>6.2302817707463305</v>
      </c>
      <c r="AD737" s="10">
        <v>3.6594493683492715</v>
      </c>
      <c r="AE737" s="10">
        <v>4.7801644176318803</v>
      </c>
      <c r="AF737" s="10">
        <v>9.8449849703837913</v>
      </c>
      <c r="AG737" s="10">
        <v>10.604011971906687</v>
      </c>
      <c r="AH737" s="10">
        <v>9.8102812155925108</v>
      </c>
      <c r="AI737" s="10">
        <v>8.0212710251950341</v>
      </c>
      <c r="AJ737" s="10">
        <v>8.3564294999208926</v>
      </c>
      <c r="AK737" s="10">
        <v>6.2719754589087131</v>
      </c>
      <c r="AL737" s="10">
        <v>2.6144656719368413</v>
      </c>
    </row>
    <row r="738" spans="1:38" x14ac:dyDescent="0.25">
      <c r="A738" s="135"/>
      <c r="G738" s="14"/>
      <c r="H738" s="9" t="s">
        <v>18</v>
      </c>
      <c r="I738" s="10">
        <v>1.2814910148946585E-3</v>
      </c>
      <c r="J738" s="10">
        <v>1.2630437145558834E-3</v>
      </c>
      <c r="K738" s="10">
        <v>1.5227346281920517E-3</v>
      </c>
      <c r="L738" s="10">
        <v>1.480030855124221E-3</v>
      </c>
      <c r="M738" s="10">
        <v>1.4437305399678385E-3</v>
      </c>
      <c r="N738" s="10">
        <v>1.4388914339395144E-3</v>
      </c>
      <c r="O738" s="10">
        <v>1.539136536284237E-3</v>
      </c>
      <c r="P738" s="10">
        <v>1.5401254957249427E-3</v>
      </c>
      <c r="Q738" s="10">
        <v>1.4913232607933521E-3</v>
      </c>
      <c r="R738" s="10">
        <v>4.9075127949194801</v>
      </c>
      <c r="S738" s="10">
        <v>4.6341745618806236</v>
      </c>
      <c r="T738" s="10">
        <v>4.2399556373942939</v>
      </c>
      <c r="U738" s="10">
        <v>0.82526297845772234</v>
      </c>
      <c r="V738" s="10">
        <v>6.8308375789411109</v>
      </c>
      <c r="W738" s="10">
        <v>6.4846484611258823</v>
      </c>
      <c r="X738" s="10">
        <v>5.3374752689962861</v>
      </c>
      <c r="Y738" s="10">
        <v>4.4016035371809608</v>
      </c>
      <c r="Z738" s="10">
        <v>4.7901245073225596</v>
      </c>
      <c r="AA738" s="10">
        <v>4.1810619300981244</v>
      </c>
      <c r="AB738" s="10">
        <v>-1.4087833836329651</v>
      </c>
      <c r="AC738" s="10">
        <v>0.47303646079552664</v>
      </c>
      <c r="AD738" s="10">
        <v>3.198680913642562</v>
      </c>
      <c r="AE738" s="10">
        <v>-0.66548158929668944</v>
      </c>
      <c r="AF738" s="10">
        <v>-4.7163287099782849</v>
      </c>
      <c r="AG738" s="10">
        <v>-5.0303975887827619</v>
      </c>
      <c r="AH738" s="10">
        <v>-4.4662675131798153</v>
      </c>
      <c r="AI738" s="10">
        <v>-4.2172968833463784</v>
      </c>
      <c r="AJ738" s="10">
        <v>-4.0493604623014363</v>
      </c>
      <c r="AK738" s="10">
        <v>-1.7167501283514639</v>
      </c>
      <c r="AL738" s="10">
        <v>-0.30623972855312331</v>
      </c>
    </row>
    <row r="739" spans="1:38" x14ac:dyDescent="0.25">
      <c r="A739" s="135"/>
      <c r="G739" s="15"/>
      <c r="H739" s="9" t="s">
        <v>19</v>
      </c>
      <c r="I739" s="10">
        <v>5.7665516302400008E-3</v>
      </c>
      <c r="J739" s="10">
        <v>5.7280320688099986E-3</v>
      </c>
      <c r="K739" s="10">
        <v>-0.12300680127479779</v>
      </c>
      <c r="L739" s="10">
        <v>5.681789593569242E-3</v>
      </c>
      <c r="M739" s="10">
        <v>5.7357969290499997E-3</v>
      </c>
      <c r="N739" s="10">
        <v>10.325590052128732</v>
      </c>
      <c r="O739" s="10">
        <v>0.74321520277478115</v>
      </c>
      <c r="P739" s="10">
        <v>5.5943189227699898E-3</v>
      </c>
      <c r="Q739" s="10">
        <v>5.5950702100599986E-3</v>
      </c>
      <c r="R739" s="10">
        <v>5.7074728018099985E-3</v>
      </c>
      <c r="S739" s="10">
        <v>8.4852440722434697</v>
      </c>
      <c r="T739" s="10">
        <v>2.8564395690510003E-2</v>
      </c>
      <c r="U739" s="10">
        <v>-7.1524889143000266E-4</v>
      </c>
      <c r="V739" s="10">
        <v>0.54208686776282011</v>
      </c>
      <c r="W739" s="10">
        <v>2.9993302828143591</v>
      </c>
      <c r="X739" s="10">
        <v>0.68786896525118379</v>
      </c>
      <c r="Y739" s="10">
        <v>-1.1757434441550252E-2</v>
      </c>
      <c r="Z739" s="10">
        <v>0.3222890685970814</v>
      </c>
      <c r="AA739" s="10">
        <v>0.2029496281901304</v>
      </c>
      <c r="AB739" s="10">
        <v>-5.5427302666214402</v>
      </c>
      <c r="AC739" s="10">
        <v>0.13679891358859009</v>
      </c>
      <c r="AD739" s="10">
        <v>-3.1980321814599666</v>
      </c>
      <c r="AE739" s="10">
        <v>-4.4237571912330687E-2</v>
      </c>
      <c r="AF739" s="10">
        <v>-0.22208102715451083</v>
      </c>
      <c r="AG739" s="10">
        <v>5.4805369126699963E-3</v>
      </c>
      <c r="AH739" s="10">
        <v>0.34020292058827106</v>
      </c>
      <c r="AI739" s="10">
        <v>1.3549455661396408</v>
      </c>
      <c r="AJ739" s="10">
        <v>8.487806565600664E-3</v>
      </c>
      <c r="AK739" s="10">
        <v>0.16931806427454976</v>
      </c>
      <c r="AL739" s="10">
        <v>0.7371050191614632</v>
      </c>
    </row>
    <row r="740" spans="1:38" x14ac:dyDescent="0.25">
      <c r="A740" s="135"/>
      <c r="G740" s="16"/>
      <c r="H740" s="9" t="s">
        <v>20</v>
      </c>
      <c r="I740" s="10">
        <v>-5.1460554325898187</v>
      </c>
      <c r="J740" s="10">
        <v>1.4186984248548324E-4</v>
      </c>
      <c r="K740" s="10">
        <v>4.2395399560931469E-4</v>
      </c>
      <c r="L740" s="10">
        <v>1.8613765750494338E-2</v>
      </c>
      <c r="M740" s="10">
        <v>-6.1795863996021438E-3</v>
      </c>
      <c r="N740" s="10">
        <v>1.9439213942081111</v>
      </c>
      <c r="O740" s="10">
        <v>-0.8561997853395924</v>
      </c>
      <c r="P740" s="10">
        <v>-0.3423741385591792</v>
      </c>
      <c r="Q740" s="10">
        <v>-1.0003196576031712</v>
      </c>
      <c r="R740" s="10">
        <v>2.0923277375593585</v>
      </c>
      <c r="S740" s="10">
        <v>0.61326792336555103</v>
      </c>
      <c r="T740" s="10">
        <v>2.7161355086413153E-2</v>
      </c>
      <c r="U740" s="10">
        <v>-0.9386701328443624</v>
      </c>
      <c r="V740" s="10">
        <v>-1.5511488245210074</v>
      </c>
      <c r="W740" s="10">
        <v>1.9231349572509231</v>
      </c>
      <c r="X740" s="10">
        <v>-0.52416221134166285</v>
      </c>
      <c r="Y740" s="10">
        <v>5.0074517627685111E-4</v>
      </c>
      <c r="Z740" s="10">
        <v>2.032962553538537E-6</v>
      </c>
      <c r="AA740" s="10">
        <v>1.8870076809813438E-6</v>
      </c>
      <c r="AB740" s="10">
        <v>4.5075833499051177E-6</v>
      </c>
      <c r="AC740" s="10">
        <v>1.3491286892724417E-6</v>
      </c>
      <c r="AD740" s="10">
        <v>1.6055448909048842E-6</v>
      </c>
      <c r="AE740" s="10">
        <v>1.2605028341582528E-6</v>
      </c>
      <c r="AF740" s="10">
        <v>1.2470941387141115E-6</v>
      </c>
      <c r="AG740" s="10">
        <v>4.298282426187708E-6</v>
      </c>
      <c r="AH740" s="10">
        <v>8.2147594560100479E-7</v>
      </c>
      <c r="AI740" s="10">
        <v>1.0030974616380832E-6</v>
      </c>
      <c r="AJ740" s="10">
        <v>6.5992781747519176E-7</v>
      </c>
      <c r="AK740" s="10">
        <v>1.9292454209466331E-6</v>
      </c>
      <c r="AL740" s="10">
        <v>7.5175979133832782E-7</v>
      </c>
    </row>
    <row r="741" spans="1:38" x14ac:dyDescent="0.25">
      <c r="A741" s="135"/>
      <c r="G741" s="17"/>
      <c r="H741" s="9" t="s">
        <v>21</v>
      </c>
      <c r="I741" s="10">
        <v>1.3970714982769972E-2</v>
      </c>
      <c r="J741" s="10">
        <v>1.5336941755499933E-2</v>
      </c>
      <c r="K741" s="10">
        <v>1.9870369270560073E-2</v>
      </c>
      <c r="L741" s="10">
        <v>2.4543385441219923E-2</v>
      </c>
      <c r="M741" s="10">
        <v>2.5861942886980016E-2</v>
      </c>
      <c r="N741" s="10">
        <v>-0.23930820780230003</v>
      </c>
      <c r="O741" s="10">
        <v>-0.38929377787549996</v>
      </c>
      <c r="P741" s="10">
        <v>-0.19595826100669994</v>
      </c>
      <c r="Q741" s="10">
        <v>-0.40692515281114</v>
      </c>
      <c r="R741" s="10">
        <v>-0.18557290971589999</v>
      </c>
      <c r="S741" s="10">
        <v>-0.47027253441736999</v>
      </c>
      <c r="T741" s="10">
        <v>-0.42417917302500002</v>
      </c>
      <c r="U741" s="10">
        <v>-0.485546872257</v>
      </c>
      <c r="V741" s="10">
        <v>-0.32451082541999998</v>
      </c>
      <c r="W741" s="10">
        <v>-0.43098702924400006</v>
      </c>
      <c r="X741" s="10">
        <v>-0.20678585896000001</v>
      </c>
      <c r="Y741" s="10">
        <v>-0.24308782734700002</v>
      </c>
      <c r="Z741" s="10">
        <v>-0.33123348906999978</v>
      </c>
      <c r="AA741" s="10">
        <v>-0.21029907362</v>
      </c>
      <c r="AB741" s="10">
        <v>-0.32773548729999991</v>
      </c>
      <c r="AC741" s="10">
        <v>-0.291651328569</v>
      </c>
      <c r="AD741" s="10">
        <v>-0.13234317500600001</v>
      </c>
      <c r="AE741" s="10">
        <v>-0.20350123171799991</v>
      </c>
      <c r="AF741" s="10">
        <v>-0.14328439365500001</v>
      </c>
      <c r="AG741" s="10">
        <v>-0.18402356506199991</v>
      </c>
      <c r="AH741" s="10">
        <v>-0.185180186824</v>
      </c>
      <c r="AI741" s="10">
        <v>-0.10302988179999989</v>
      </c>
      <c r="AJ741" s="10">
        <v>-0.17491002998799998</v>
      </c>
      <c r="AK741" s="10">
        <v>-0.134161607485</v>
      </c>
      <c r="AL741" s="10">
        <v>-1.9809113458000002E-2</v>
      </c>
    </row>
    <row r="742" spans="1:38" x14ac:dyDescent="0.25">
      <c r="A742" s="135"/>
      <c r="G742" s="135"/>
      <c r="H742" s="135" t="s">
        <v>22</v>
      </c>
      <c r="I742" s="18">
        <f t="shared" ref="I742:AL742" si="295">+SUM(I734:I741)</f>
        <v>8.6430487599854526</v>
      </c>
      <c r="J742" s="18">
        <f t="shared" si="295"/>
        <v>2.2101424564502361</v>
      </c>
      <c r="K742" s="18">
        <f t="shared" si="295"/>
        <v>2.6425588831048024</v>
      </c>
      <c r="L742" s="18">
        <f t="shared" si="295"/>
        <v>3.7231707802283078</v>
      </c>
      <c r="M742" s="18">
        <f t="shared" si="295"/>
        <v>1.4402296053036487</v>
      </c>
      <c r="N742" s="18">
        <f t="shared" si="295"/>
        <v>-20.291651820716421</v>
      </c>
      <c r="O742" s="18">
        <f t="shared" si="295"/>
        <v>-49.38833774804975</v>
      </c>
      <c r="P742" s="18">
        <f t="shared" si="295"/>
        <v>-18.684449683366843</v>
      </c>
      <c r="Q742" s="18">
        <f t="shared" si="295"/>
        <v>15.690181876712341</v>
      </c>
      <c r="R742" s="18">
        <f t="shared" si="295"/>
        <v>132.32171464146828</v>
      </c>
      <c r="S742" s="18">
        <f t="shared" si="295"/>
        <v>68.417992513596047</v>
      </c>
      <c r="T742" s="18">
        <f t="shared" si="295"/>
        <v>129.60001965182803</v>
      </c>
      <c r="U742" s="18">
        <f t="shared" si="295"/>
        <v>91.195078071079095</v>
      </c>
      <c r="V742" s="18">
        <f t="shared" si="295"/>
        <v>122.14422203830446</v>
      </c>
      <c r="W742" s="18">
        <f t="shared" si="295"/>
        <v>106.99097546920092</v>
      </c>
      <c r="X742" s="18">
        <f t="shared" si="295"/>
        <v>157.24714766447457</v>
      </c>
      <c r="Y742" s="18">
        <f t="shared" si="295"/>
        <v>151.40962821956498</v>
      </c>
      <c r="Z742" s="18">
        <f t="shared" si="295"/>
        <v>117.23407079495675</v>
      </c>
      <c r="AA742" s="18">
        <f t="shared" si="295"/>
        <v>116.06549790792995</v>
      </c>
      <c r="AB742" s="18">
        <f t="shared" si="295"/>
        <v>98.44957980273773</v>
      </c>
      <c r="AC742" s="18">
        <f t="shared" si="295"/>
        <v>98.719063527336715</v>
      </c>
      <c r="AD742" s="18">
        <f t="shared" si="295"/>
        <v>130.86431135280333</v>
      </c>
      <c r="AE742" s="18">
        <f t="shared" si="295"/>
        <v>99.200768907750216</v>
      </c>
      <c r="AF742" s="18">
        <f t="shared" si="295"/>
        <v>110.47117719787407</v>
      </c>
      <c r="AG742" s="18">
        <f t="shared" si="295"/>
        <v>100.59609044192396</v>
      </c>
      <c r="AH742" s="18">
        <f t="shared" si="295"/>
        <v>88.363431533376698</v>
      </c>
      <c r="AI742" s="18">
        <f t="shared" si="295"/>
        <v>93.078368295661107</v>
      </c>
      <c r="AJ742" s="18">
        <f t="shared" si="295"/>
        <v>46.960829824273617</v>
      </c>
      <c r="AK742" s="18">
        <f t="shared" si="295"/>
        <v>63.002055936999575</v>
      </c>
      <c r="AL742" s="18">
        <f t="shared" si="295"/>
        <v>88.762294970650444</v>
      </c>
    </row>
    <row r="743" spans="1:38" x14ac:dyDescent="0.25">
      <c r="A743" s="135"/>
      <c r="G743" s="135"/>
      <c r="H743" s="135"/>
      <c r="I743" s="135"/>
      <c r="J743" s="135"/>
      <c r="K743" s="135"/>
      <c r="L743" s="135"/>
      <c r="M743" s="135"/>
      <c r="N743" s="135"/>
      <c r="O743" s="135"/>
      <c r="P743" s="135"/>
      <c r="Q743" s="135"/>
      <c r="R743" s="135"/>
      <c r="S743" s="135"/>
      <c r="T743" s="135"/>
      <c r="U743" s="135"/>
      <c r="V743" s="135"/>
      <c r="W743" s="135"/>
      <c r="X743" s="135"/>
      <c r="Y743" s="135"/>
      <c r="Z743" s="135"/>
      <c r="AA743" s="135"/>
      <c r="AB743" s="135"/>
      <c r="AC743" s="135"/>
      <c r="AD743" s="135"/>
      <c r="AE743" s="135"/>
      <c r="AF743" s="135"/>
      <c r="AG743" s="135"/>
      <c r="AH743" s="135"/>
      <c r="AI743" s="135"/>
      <c r="AJ743" s="135"/>
      <c r="AK743" s="135"/>
      <c r="AL743" s="135"/>
    </row>
    <row r="744" spans="1:38" x14ac:dyDescent="0.25">
      <c r="A744" s="135"/>
      <c r="G744" s="135"/>
      <c r="H744" s="135"/>
      <c r="I744" s="135"/>
      <c r="J744" s="135"/>
      <c r="K744" s="135"/>
      <c r="L744" s="135"/>
      <c r="M744" s="135"/>
      <c r="N744" s="135"/>
      <c r="O744" s="135"/>
      <c r="P744" s="135"/>
      <c r="Q744" s="135"/>
      <c r="R744" s="135"/>
      <c r="S744" s="135"/>
      <c r="T744" s="135"/>
      <c r="U744" s="135"/>
      <c r="V744" s="135"/>
      <c r="W744" s="135"/>
      <c r="X744" s="135"/>
      <c r="Y744" s="135"/>
      <c r="Z744" s="135"/>
      <c r="AA744" s="135"/>
      <c r="AB744" s="135"/>
      <c r="AC744" s="135"/>
      <c r="AD744" s="135"/>
      <c r="AE744" s="135"/>
      <c r="AF744" s="135"/>
      <c r="AG744" s="135"/>
      <c r="AH744" s="135"/>
      <c r="AI744" s="135"/>
      <c r="AJ744" s="135"/>
      <c r="AK744" s="135"/>
      <c r="AL744" s="135"/>
    </row>
    <row r="745" spans="1:38" x14ac:dyDescent="0.25">
      <c r="A745" s="135"/>
      <c r="G745" s="135"/>
      <c r="H745" s="135"/>
      <c r="I745" s="135"/>
      <c r="J745" s="135"/>
      <c r="K745" s="135"/>
      <c r="L745" s="135"/>
      <c r="M745" s="135"/>
      <c r="N745" s="135"/>
      <c r="O745" s="135"/>
      <c r="P745" s="135"/>
      <c r="Q745" s="135"/>
      <c r="R745" s="135"/>
      <c r="S745" s="135"/>
      <c r="T745" s="135"/>
      <c r="U745" s="135"/>
      <c r="V745" s="135"/>
      <c r="W745" s="135"/>
      <c r="X745" s="135"/>
      <c r="Y745" s="135"/>
      <c r="Z745" s="135"/>
      <c r="AA745" s="135"/>
      <c r="AB745" s="135"/>
      <c r="AC745" s="135"/>
      <c r="AD745" s="135"/>
      <c r="AE745" s="135"/>
      <c r="AF745" s="135"/>
      <c r="AG745" s="135"/>
      <c r="AH745" s="135"/>
      <c r="AI745" s="135"/>
      <c r="AJ745" s="135"/>
      <c r="AK745" s="135"/>
      <c r="AL745" s="135"/>
    </row>
    <row r="746" spans="1:38" x14ac:dyDescent="0.25">
      <c r="A746" s="135"/>
      <c r="G746" s="135"/>
      <c r="H746" s="135"/>
      <c r="I746" s="135"/>
      <c r="J746" s="135"/>
      <c r="K746" s="135"/>
      <c r="L746" s="135"/>
      <c r="M746" s="135"/>
      <c r="N746" s="135"/>
      <c r="O746" s="135"/>
      <c r="P746" s="135"/>
      <c r="Q746" s="135"/>
      <c r="R746" s="135"/>
      <c r="S746" s="135"/>
      <c r="T746" s="135"/>
      <c r="U746" s="135"/>
      <c r="V746" s="135"/>
      <c r="W746" s="135"/>
      <c r="X746" s="135"/>
      <c r="Y746" s="135"/>
      <c r="Z746" s="135"/>
      <c r="AA746" s="135"/>
      <c r="AB746" s="135"/>
      <c r="AC746" s="135"/>
      <c r="AD746" s="135"/>
      <c r="AE746" s="135"/>
      <c r="AF746" s="135"/>
      <c r="AG746" s="135"/>
      <c r="AH746" s="135"/>
      <c r="AI746" s="135"/>
      <c r="AJ746" s="135"/>
      <c r="AK746" s="135"/>
      <c r="AL746" s="135"/>
    </row>
    <row r="747" spans="1:38" x14ac:dyDescent="0.25">
      <c r="A747" s="135"/>
      <c r="G747" s="135"/>
      <c r="H747" s="135"/>
      <c r="I747" s="135"/>
      <c r="J747" s="135"/>
      <c r="K747" s="135"/>
      <c r="L747" s="135"/>
      <c r="M747" s="135"/>
      <c r="N747" s="135"/>
      <c r="O747" s="135"/>
      <c r="P747" s="135"/>
      <c r="Q747" s="135"/>
      <c r="R747" s="135"/>
      <c r="S747" s="135"/>
      <c r="T747" s="135"/>
      <c r="U747" s="135"/>
      <c r="V747" s="135"/>
      <c r="W747" s="135"/>
      <c r="X747" s="135"/>
      <c r="Y747" s="135"/>
      <c r="Z747" s="135"/>
      <c r="AA747" s="135"/>
      <c r="AB747" s="135"/>
      <c r="AC747" s="135"/>
      <c r="AD747" s="135"/>
      <c r="AE747" s="135"/>
      <c r="AF747" s="135"/>
      <c r="AG747" s="135"/>
      <c r="AH747" s="135"/>
      <c r="AI747" s="135"/>
      <c r="AJ747" s="135"/>
      <c r="AK747" s="135"/>
      <c r="AL747" s="135"/>
    </row>
    <row r="748" spans="1:38" ht="15.75" thickBot="1" x14ac:dyDescent="0.3">
      <c r="A748" s="139"/>
      <c r="B748" s="139"/>
      <c r="C748" s="139"/>
      <c r="D748" s="139"/>
      <c r="E748" s="139"/>
      <c r="F748" s="139"/>
      <c r="G748" s="139"/>
      <c r="H748" s="139"/>
      <c r="I748" s="139"/>
      <c r="J748" s="139"/>
      <c r="K748" s="139"/>
      <c r="L748" s="139"/>
      <c r="M748" s="139"/>
      <c r="N748" s="139"/>
      <c r="O748" s="139"/>
      <c r="P748" s="139"/>
      <c r="Q748" s="139"/>
      <c r="R748" s="139"/>
      <c r="S748" s="139"/>
      <c r="T748" s="139"/>
      <c r="U748" s="139"/>
      <c r="V748" s="139"/>
      <c r="W748" s="139"/>
      <c r="X748" s="139"/>
      <c r="Y748" s="139"/>
      <c r="Z748" s="139"/>
      <c r="AA748" s="139"/>
      <c r="AB748" s="139"/>
      <c r="AC748" s="139"/>
      <c r="AD748" s="139"/>
      <c r="AE748" s="139"/>
      <c r="AF748" s="139"/>
      <c r="AG748" s="139"/>
      <c r="AH748" s="139"/>
      <c r="AI748" s="139"/>
      <c r="AJ748" s="139"/>
      <c r="AK748" s="139"/>
      <c r="AL748" s="139"/>
    </row>
    <row r="749" spans="1:38" x14ac:dyDescent="0.25">
      <c r="A749" s="134" t="str">
        <f>+A729</f>
        <v>Option 10:  750 MW in 2028</v>
      </c>
      <c r="B749" s="134"/>
      <c r="G749" s="135"/>
      <c r="H749" s="135"/>
      <c r="I749" s="135"/>
      <c r="J749" s="135"/>
      <c r="K749" s="135"/>
      <c r="L749" s="135"/>
      <c r="M749" s="135"/>
      <c r="N749" s="135"/>
      <c r="O749" s="135"/>
      <c r="P749" s="135"/>
      <c r="Q749" s="135"/>
      <c r="R749" s="135"/>
      <c r="S749" s="135"/>
      <c r="T749" s="135"/>
      <c r="U749" s="135"/>
      <c r="V749" s="135"/>
      <c r="W749" s="135"/>
      <c r="X749" s="135"/>
      <c r="Y749" s="135"/>
      <c r="Z749" s="135"/>
      <c r="AA749" s="135"/>
      <c r="AB749" s="135"/>
      <c r="AC749" s="135"/>
      <c r="AD749" s="135"/>
      <c r="AE749" s="135"/>
      <c r="AF749" s="135"/>
      <c r="AG749" s="135"/>
      <c r="AH749" s="135"/>
      <c r="AI749" s="135"/>
      <c r="AJ749" s="135"/>
      <c r="AK749" s="135"/>
      <c r="AL749" s="135"/>
    </row>
    <row r="750" spans="1:38" x14ac:dyDescent="0.25">
      <c r="A750" s="134" t="s">
        <v>15</v>
      </c>
      <c r="B750" s="134" t="str">
        <f>+Overview!D8</f>
        <v>2. Status quo / current policy</v>
      </c>
      <c r="G750" s="135"/>
      <c r="H750" s="135"/>
      <c r="I750" s="135"/>
      <c r="J750" s="135"/>
      <c r="K750" s="135"/>
      <c r="L750" s="135"/>
      <c r="M750" s="135"/>
      <c r="N750" s="135"/>
      <c r="O750" s="135"/>
      <c r="P750" s="135"/>
      <c r="Q750" s="135"/>
      <c r="R750" s="135"/>
      <c r="S750" s="135"/>
      <c r="T750" s="135"/>
      <c r="U750" s="135"/>
      <c r="V750" s="135"/>
      <c r="W750" s="135"/>
      <c r="X750" s="135"/>
      <c r="Y750" s="135"/>
      <c r="Z750" s="135"/>
      <c r="AA750" s="135"/>
      <c r="AB750" s="135"/>
      <c r="AC750" s="135"/>
      <c r="AD750" s="135"/>
      <c r="AE750" s="135"/>
      <c r="AF750" s="135"/>
      <c r="AG750" s="135"/>
      <c r="AH750" s="135"/>
      <c r="AI750" s="135"/>
      <c r="AJ750" s="135"/>
      <c r="AK750" s="135"/>
      <c r="AL750" s="135"/>
    </row>
    <row r="751" spans="1:38" x14ac:dyDescent="0.25">
      <c r="A751" s="136" t="s">
        <v>145</v>
      </c>
      <c r="B751" s="137" t="s">
        <v>253</v>
      </c>
      <c r="C751" s="137" t="s">
        <v>142</v>
      </c>
      <c r="D751" s="138" t="s">
        <v>184</v>
      </c>
      <c r="G751" s="135"/>
      <c r="H751" s="135"/>
      <c r="I751" s="135"/>
      <c r="J751" s="135"/>
      <c r="K751" s="135"/>
      <c r="L751" s="135"/>
      <c r="M751" s="135"/>
      <c r="N751" s="135"/>
      <c r="O751" s="135"/>
      <c r="P751" s="135"/>
      <c r="Q751" s="135"/>
      <c r="R751" s="135"/>
      <c r="S751" s="135"/>
      <c r="T751" s="135"/>
      <c r="U751" s="135"/>
      <c r="V751" s="135"/>
      <c r="W751" s="135"/>
      <c r="X751" s="135"/>
      <c r="Y751" s="135"/>
      <c r="Z751" s="135"/>
      <c r="AA751" s="135"/>
      <c r="AB751" s="135"/>
      <c r="AC751" s="135"/>
      <c r="AD751" s="135"/>
      <c r="AE751" s="135"/>
      <c r="AF751" s="135"/>
      <c r="AG751" s="135"/>
      <c r="AH751" s="135"/>
      <c r="AI751" s="135"/>
      <c r="AJ751" s="135"/>
      <c r="AK751" s="135"/>
      <c r="AL751" s="135"/>
    </row>
    <row r="752" spans="1:38" x14ac:dyDescent="0.25">
      <c r="A752" s="135"/>
      <c r="G752" s="135"/>
      <c r="H752" s="135"/>
      <c r="I752" s="135"/>
      <c r="J752" s="135"/>
      <c r="K752" s="135"/>
      <c r="L752" s="135"/>
      <c r="M752" s="135"/>
      <c r="N752" s="135"/>
      <c r="O752" s="135"/>
      <c r="P752" s="135"/>
      <c r="Q752" s="135"/>
      <c r="R752" s="135"/>
      <c r="S752" s="135"/>
      <c r="T752" s="135"/>
      <c r="U752" s="135"/>
      <c r="V752" s="135"/>
      <c r="W752" s="135"/>
      <c r="X752" s="135"/>
      <c r="Y752" s="135"/>
      <c r="Z752" s="135"/>
      <c r="AA752" s="135"/>
      <c r="AB752" s="135"/>
      <c r="AC752" s="135"/>
      <c r="AD752" s="135"/>
      <c r="AE752" s="135"/>
      <c r="AF752" s="135"/>
      <c r="AG752" s="135"/>
      <c r="AH752" s="135"/>
      <c r="AI752" s="135"/>
      <c r="AJ752" s="135"/>
      <c r="AK752" s="135"/>
      <c r="AL752" s="135"/>
    </row>
    <row r="753" spans="1:38" x14ac:dyDescent="0.25">
      <c r="A753" s="135"/>
      <c r="G753" s="135" t="s">
        <v>128</v>
      </c>
      <c r="H753" s="135"/>
      <c r="I753" s="142" t="s">
        <v>23</v>
      </c>
      <c r="J753" s="142" t="s">
        <v>24</v>
      </c>
      <c r="K753" s="142" t="s">
        <v>25</v>
      </c>
      <c r="L753" s="142" t="s">
        <v>26</v>
      </c>
      <c r="M753" s="142" t="s">
        <v>27</v>
      </c>
      <c r="N753" s="142" t="s">
        <v>28</v>
      </c>
      <c r="O753" s="142" t="s">
        <v>29</v>
      </c>
      <c r="P753" s="142" t="s">
        <v>30</v>
      </c>
      <c r="Q753" s="142" t="s">
        <v>31</v>
      </c>
      <c r="R753" s="142" t="s">
        <v>32</v>
      </c>
      <c r="S753" s="142" t="s">
        <v>33</v>
      </c>
      <c r="T753" s="142" t="s">
        <v>34</v>
      </c>
      <c r="U753" s="142" t="s">
        <v>35</v>
      </c>
      <c r="V753" s="142" t="s">
        <v>36</v>
      </c>
      <c r="W753" s="142" t="s">
        <v>37</v>
      </c>
      <c r="X753" s="142" t="s">
        <v>38</v>
      </c>
      <c r="Y753" s="142" t="s">
        <v>39</v>
      </c>
      <c r="Z753" s="142" t="s">
        <v>40</v>
      </c>
      <c r="AA753" s="142" t="s">
        <v>41</v>
      </c>
      <c r="AB753" s="142" t="s">
        <v>42</v>
      </c>
      <c r="AC753" s="142" t="s">
        <v>43</v>
      </c>
      <c r="AD753" s="142" t="s">
        <v>44</v>
      </c>
      <c r="AE753" s="142" t="s">
        <v>45</v>
      </c>
      <c r="AF753" s="142" t="s">
        <v>46</v>
      </c>
      <c r="AG753" s="142" t="s">
        <v>47</v>
      </c>
      <c r="AH753" s="142" t="s">
        <v>48</v>
      </c>
      <c r="AI753" s="142" t="s">
        <v>49</v>
      </c>
      <c r="AJ753" s="142" t="s">
        <v>50</v>
      </c>
      <c r="AK753" s="142" t="s">
        <v>51</v>
      </c>
      <c r="AL753" s="142" t="s">
        <v>52</v>
      </c>
    </row>
    <row r="754" spans="1:38" x14ac:dyDescent="0.25">
      <c r="A754" s="135"/>
      <c r="G754" s="8"/>
      <c r="H754" s="9" t="s">
        <v>16</v>
      </c>
      <c r="I754" s="10">
        <v>2.2637833100558242</v>
      </c>
      <c r="J754" s="10">
        <v>2.1407716310495299</v>
      </c>
      <c r="K754" s="10">
        <v>0.38153546895506452</v>
      </c>
      <c r="L754" s="10">
        <v>-4.2816836441242572</v>
      </c>
      <c r="M754" s="10">
        <v>-10.139291889670233</v>
      </c>
      <c r="N754" s="10">
        <v>-12.274979432925534</v>
      </c>
      <c r="O754" s="10">
        <v>-11.139662712280028</v>
      </c>
      <c r="P754" s="10">
        <v>-22.432465452117412</v>
      </c>
      <c r="Q754" s="10">
        <v>-15.399589780218776</v>
      </c>
      <c r="R754" s="10">
        <v>33.319296347167437</v>
      </c>
      <c r="S754" s="10">
        <v>35.128729287988108</v>
      </c>
      <c r="T754" s="10">
        <v>70.884680969598548</v>
      </c>
      <c r="U754" s="10">
        <v>65.273540404220967</v>
      </c>
      <c r="V754" s="10">
        <v>44.414377509191354</v>
      </c>
      <c r="W754" s="10">
        <v>28.835929668640802</v>
      </c>
      <c r="X754" s="10">
        <v>40.042658910659156</v>
      </c>
      <c r="Y754" s="10">
        <v>0.8535234056871559</v>
      </c>
      <c r="Z754" s="10">
        <v>-11.307972623111255</v>
      </c>
      <c r="AA754" s="10">
        <v>-6.7007723303286184</v>
      </c>
      <c r="AB754" s="10">
        <v>-49.969955198170283</v>
      </c>
      <c r="AC754" s="10">
        <v>-54.049091033708009</v>
      </c>
      <c r="AD754" s="10">
        <v>-45.499598886586227</v>
      </c>
      <c r="AE754" s="10">
        <v>-44.447643076061468</v>
      </c>
      <c r="AF754" s="10">
        <v>-44.754843532638006</v>
      </c>
      <c r="AG754" s="10">
        <v>-51.093282908744641</v>
      </c>
      <c r="AH754" s="10">
        <v>-46.979869619513238</v>
      </c>
      <c r="AI754" s="10">
        <v>-35.948201722384056</v>
      </c>
      <c r="AJ754" s="10">
        <v>-37.461083168523601</v>
      </c>
      <c r="AK754" s="10">
        <v>-31.357254339100336</v>
      </c>
      <c r="AL754" s="10">
        <v>-26.254194543636913</v>
      </c>
    </row>
    <row r="755" spans="1:38" x14ac:dyDescent="0.25">
      <c r="A755" s="135"/>
      <c r="G755" s="11"/>
      <c r="H755" s="9" t="s">
        <v>125</v>
      </c>
      <c r="I755" s="10">
        <v>2.0551644103327291</v>
      </c>
      <c r="J755" s="10">
        <v>1.9407699857140308</v>
      </c>
      <c r="K755" s="10">
        <v>1.8136716883996122</v>
      </c>
      <c r="L755" s="10">
        <v>0.31184007823552662</v>
      </c>
      <c r="M755" s="10">
        <v>-0.86471888468356184</v>
      </c>
      <c r="N755" s="10">
        <v>-4.3991142314286904</v>
      </c>
      <c r="O755" s="10">
        <v>-4.4546706188425134</v>
      </c>
      <c r="P755" s="10">
        <v>-7.2751881068890043</v>
      </c>
      <c r="Q755" s="10">
        <v>4.828584618522811</v>
      </c>
      <c r="R755" s="10">
        <v>6.5811017350942791</v>
      </c>
      <c r="S755" s="10">
        <v>5.5300303803874726</v>
      </c>
      <c r="T755" s="10">
        <v>12.303768382004989</v>
      </c>
      <c r="U755" s="10">
        <v>11.204021677775984</v>
      </c>
      <c r="V755" s="10">
        <v>6.1585038623127843</v>
      </c>
      <c r="W755" s="10">
        <v>2.7422295135198169</v>
      </c>
      <c r="X755" s="10">
        <v>5.5146280812765553</v>
      </c>
      <c r="Y755" s="10">
        <v>-4.4281469791501422</v>
      </c>
      <c r="Z755" s="10">
        <v>-2.3875020069980337</v>
      </c>
      <c r="AA755" s="10">
        <v>-3.1295827823657874</v>
      </c>
      <c r="AB755" s="10">
        <v>-18.657870618719244</v>
      </c>
      <c r="AC755" s="10">
        <v>-19.653701330727586</v>
      </c>
      <c r="AD755" s="10">
        <v>-16.994080796239246</v>
      </c>
      <c r="AE755" s="10">
        <v>-16.680346938613582</v>
      </c>
      <c r="AF755" s="10">
        <v>-16.715851443481995</v>
      </c>
      <c r="AG755" s="10">
        <v>-18.461098960133654</v>
      </c>
      <c r="AH755" s="10">
        <v>-17.100865654904169</v>
      </c>
      <c r="AI755" s="10">
        <v>-13.388790708239128</v>
      </c>
      <c r="AJ755" s="10">
        <v>-13.597802326816179</v>
      </c>
      <c r="AK755" s="10">
        <v>-11.285573759241345</v>
      </c>
      <c r="AL755" s="10">
        <v>-9.7313476688333935</v>
      </c>
    </row>
    <row r="756" spans="1:38" x14ac:dyDescent="0.25">
      <c r="A756" s="135"/>
      <c r="G756" s="12"/>
      <c r="H756" s="9" t="s">
        <v>17</v>
      </c>
      <c r="I756" s="10">
        <v>0.31193588040605391</v>
      </c>
      <c r="J756" s="10">
        <v>1.3793225810431977</v>
      </c>
      <c r="K756" s="10">
        <v>5.3916503094546897</v>
      </c>
      <c r="L756" s="10">
        <v>6.8158165611448567</v>
      </c>
      <c r="M756" s="10">
        <v>8.7639962467819714</v>
      </c>
      <c r="N756" s="10">
        <v>-4.1319951632794982</v>
      </c>
      <c r="O756" s="10">
        <v>-6.7874535811902206</v>
      </c>
      <c r="P756" s="10">
        <v>-5.1272594595625378</v>
      </c>
      <c r="Q756" s="10">
        <v>61.586800565888552</v>
      </c>
      <c r="R756" s="10">
        <v>60.530523103394444</v>
      </c>
      <c r="S756" s="10">
        <v>25.569806477075417</v>
      </c>
      <c r="T756" s="10">
        <v>42.501331341844661</v>
      </c>
      <c r="U756" s="10">
        <v>23.270524837465473</v>
      </c>
      <c r="V756" s="10">
        <v>52.648833394668372</v>
      </c>
      <c r="W756" s="10">
        <v>7.4056289105562882</v>
      </c>
      <c r="X756" s="10">
        <v>94.178576376849605</v>
      </c>
      <c r="Y756" s="10">
        <v>119.20040735081534</v>
      </c>
      <c r="Z756" s="10">
        <v>124.78010626625723</v>
      </c>
      <c r="AA756" s="10">
        <v>132.48816947232604</v>
      </c>
      <c r="AB756" s="10">
        <v>141.05197037050834</v>
      </c>
      <c r="AC756" s="10">
        <v>139.40831474756897</v>
      </c>
      <c r="AD756" s="10">
        <v>174.48354683721072</v>
      </c>
      <c r="AE756" s="10">
        <v>166.53000809879677</v>
      </c>
      <c r="AF756" s="10">
        <v>169.39665003643586</v>
      </c>
      <c r="AG756" s="10">
        <v>161.83871392687115</v>
      </c>
      <c r="AH756" s="10">
        <v>147.69820708586326</v>
      </c>
      <c r="AI756" s="10">
        <v>133.43832033154172</v>
      </c>
      <c r="AJ756" s="10">
        <v>101.1193334682946</v>
      </c>
      <c r="AK756" s="10">
        <v>90.991325796473575</v>
      </c>
      <c r="AL756" s="10">
        <v>115.78274099364876</v>
      </c>
    </row>
    <row r="757" spans="1:38" x14ac:dyDescent="0.25">
      <c r="A757" s="135"/>
      <c r="G757" s="13"/>
      <c r="H757" s="9" t="s">
        <v>126</v>
      </c>
      <c r="I757" s="10">
        <v>-0.25335354865364934</v>
      </c>
      <c r="J757" s="10">
        <v>9.8532996836297571E-2</v>
      </c>
      <c r="K757" s="10">
        <v>1.4309075803112137E-2</v>
      </c>
      <c r="L757" s="10">
        <v>0.63644118489287393</v>
      </c>
      <c r="M757" s="10">
        <v>0.80862399981026556</v>
      </c>
      <c r="N757" s="10">
        <v>1.7842163779741895</v>
      </c>
      <c r="O757" s="10">
        <v>3.1466295827859767</v>
      </c>
      <c r="P757" s="10">
        <v>5.2931357812775559</v>
      </c>
      <c r="Q757" s="10">
        <v>5.3523562943720435</v>
      </c>
      <c r="R757" s="10">
        <v>7.6118901380154966</v>
      </c>
      <c r="S757" s="10">
        <v>4.1919064022038128</v>
      </c>
      <c r="T757" s="10">
        <v>4.3756635960706944</v>
      </c>
      <c r="U757" s="10">
        <v>2.7034150851160348</v>
      </c>
      <c r="V757" s="10">
        <v>4.5135418804402434</v>
      </c>
      <c r="W757" s="10">
        <v>3.1280999812483969</v>
      </c>
      <c r="X757" s="10">
        <v>2.7200697155735156</v>
      </c>
      <c r="Y757" s="10">
        <v>6.2669793681675969</v>
      </c>
      <c r="Z757" s="10">
        <v>8.7494934006847416</v>
      </c>
      <c r="AA757" s="10">
        <v>8.5969077027208982</v>
      </c>
      <c r="AB757" s="10">
        <v>12.115821793706118</v>
      </c>
      <c r="AC757" s="10">
        <v>11.42630102878752</v>
      </c>
      <c r="AD757" s="10">
        <v>9.077593453182601</v>
      </c>
      <c r="AE757" s="10">
        <v>9.2995788480168926</v>
      </c>
      <c r="AF757" s="10">
        <v>8.7263759307693363</v>
      </c>
      <c r="AG757" s="10">
        <v>9.609671381713099</v>
      </c>
      <c r="AH757" s="10">
        <v>9.086139955515705</v>
      </c>
      <c r="AI757" s="10">
        <v>7.3797499013027732</v>
      </c>
      <c r="AJ757" s="10">
        <v>7.942360329414214</v>
      </c>
      <c r="AK757" s="10">
        <v>6.602945941562723</v>
      </c>
      <c r="AL757" s="10">
        <v>4.9304297269586641</v>
      </c>
    </row>
    <row r="758" spans="1:38" x14ac:dyDescent="0.25">
      <c r="A758" s="135"/>
      <c r="G758" s="14"/>
      <c r="H758" s="9" t="s">
        <v>18</v>
      </c>
      <c r="I758" s="10">
        <v>1.1925508130426674E-3</v>
      </c>
      <c r="J758" s="10">
        <v>1.2581638052491194E-3</v>
      </c>
      <c r="K758" s="10">
        <v>-1.0577667441534842</v>
      </c>
      <c r="L758" s="10">
        <v>-1.0013012804231949</v>
      </c>
      <c r="M758" s="10">
        <v>-0.94274559180655326</v>
      </c>
      <c r="N758" s="10">
        <v>-0.89009528362594148</v>
      </c>
      <c r="O758" s="10">
        <v>-0.8402477557689616</v>
      </c>
      <c r="P758" s="10">
        <v>-0.795418194564534</v>
      </c>
      <c r="Q758" s="10">
        <v>-0.74868617863111231</v>
      </c>
      <c r="R758" s="10">
        <v>4.349631232680597</v>
      </c>
      <c r="S758" s="10">
        <v>4.1073419430350135</v>
      </c>
      <c r="T758" s="10">
        <v>13.642499149489808</v>
      </c>
      <c r="U758" s="10">
        <v>13.400861939816807</v>
      </c>
      <c r="V758" s="10">
        <v>12.143423219094657</v>
      </c>
      <c r="W758" s="10">
        <v>11.90421374511476</v>
      </c>
      <c r="X758" s="10">
        <v>12.511651985421707</v>
      </c>
      <c r="Y758" s="10">
        <v>6.5958822826785308</v>
      </c>
      <c r="Z758" s="10">
        <v>5.4375412094099147</v>
      </c>
      <c r="AA758" s="10">
        <v>4.225466495398507</v>
      </c>
      <c r="AB758" s="10">
        <v>-2.157333543136275</v>
      </c>
      <c r="AC758" s="10">
        <v>-3.8921280458015701</v>
      </c>
      <c r="AD758" s="10">
        <v>-1.4840774235878769</v>
      </c>
      <c r="AE758" s="10">
        <v>-3.1082788867593933</v>
      </c>
      <c r="AF758" s="10">
        <v>-4.0081054651687111</v>
      </c>
      <c r="AG758" s="10">
        <v>-6.221411002409468</v>
      </c>
      <c r="AH758" s="10">
        <v>-5.8225062600689341</v>
      </c>
      <c r="AI758" s="10">
        <v>-2.7582692103775912</v>
      </c>
      <c r="AJ758" s="10">
        <v>-3.110202969537653</v>
      </c>
      <c r="AK758" s="10">
        <v>-1.2493600935063967</v>
      </c>
      <c r="AL758" s="10">
        <v>-0.16983459164657688</v>
      </c>
    </row>
    <row r="759" spans="1:38" x14ac:dyDescent="0.25">
      <c r="A759" s="135"/>
      <c r="G759" s="15"/>
      <c r="H759" s="9" t="s">
        <v>19</v>
      </c>
      <c r="I759" s="10">
        <v>5.2087823143099976E-3</v>
      </c>
      <c r="J759" s="10">
        <v>5.2142976064899977E-3</v>
      </c>
      <c r="K759" s="10">
        <v>6.5108708832701723</v>
      </c>
      <c r="L759" s="10">
        <v>2.8213776158762229</v>
      </c>
      <c r="M759" s="10">
        <v>3.8377484296149955E-2</v>
      </c>
      <c r="N759" s="10">
        <v>-4.248479366015161</v>
      </c>
      <c r="O759" s="10">
        <v>0.60634557162148184</v>
      </c>
      <c r="P759" s="10">
        <v>8.0451307206899983E-3</v>
      </c>
      <c r="Q759" s="10">
        <v>4.9333285072360004E-2</v>
      </c>
      <c r="R759" s="10">
        <v>2.0021705406549992E-2</v>
      </c>
      <c r="S759" s="10">
        <v>0.99636480690552998</v>
      </c>
      <c r="T759" s="10">
        <v>2.813958534250105E-2</v>
      </c>
      <c r="U759" s="10">
        <v>4.2432601329900066E-3</v>
      </c>
      <c r="V759" s="10">
        <v>3.7270651322233554</v>
      </c>
      <c r="W759" s="10">
        <v>1.9957295773701005</v>
      </c>
      <c r="X759" s="10">
        <v>-0.3658507450031494</v>
      </c>
      <c r="Y759" s="10">
        <v>5.2758543321299988E-3</v>
      </c>
      <c r="Z759" s="10">
        <v>6.9349423904347196</v>
      </c>
      <c r="AA759" s="10">
        <v>4.0539556351720014</v>
      </c>
      <c r="AB759" s="10">
        <v>-2.9564525910195982E-2</v>
      </c>
      <c r="AC759" s="10">
        <v>-2.3957351546759931E-2</v>
      </c>
      <c r="AD759" s="10">
        <v>-0.16709451856420543</v>
      </c>
      <c r="AE759" s="10">
        <v>5.6195081448956685E-2</v>
      </c>
      <c r="AF759" s="10">
        <v>1.8765623741497706E-2</v>
      </c>
      <c r="AG759" s="10">
        <v>-3.9965970156252695E-4</v>
      </c>
      <c r="AH759" s="10">
        <v>4.3669893788504943E-3</v>
      </c>
      <c r="AI759" s="10">
        <v>1.4963049962630093E-2</v>
      </c>
      <c r="AJ759" s="10">
        <v>9.4817165479987864E-2</v>
      </c>
      <c r="AK759" s="10">
        <v>1.6162081631490466E-2</v>
      </c>
      <c r="AL759" s="10">
        <v>0.36489799515367594</v>
      </c>
    </row>
    <row r="760" spans="1:38" x14ac:dyDescent="0.25">
      <c r="A760" s="135"/>
      <c r="G760" s="16"/>
      <c r="H760" s="9" t="s">
        <v>20</v>
      </c>
      <c r="I760" s="10">
        <v>6.0440986517633633E-2</v>
      </c>
      <c r="J760" s="10">
        <v>2.6405031700635771E-5</v>
      </c>
      <c r="K760" s="10">
        <v>9.3015655998100475E-6</v>
      </c>
      <c r="L760" s="10">
        <v>2.1082669484705299E-6</v>
      </c>
      <c r="M760" s="10">
        <v>-0.88057625469637557</v>
      </c>
      <c r="N760" s="10">
        <v>1.8753865321847689</v>
      </c>
      <c r="O760" s="10">
        <v>0.28252983283895894</v>
      </c>
      <c r="P760" s="10">
        <v>-0.23991831035229083</v>
      </c>
      <c r="Q760" s="10">
        <v>-2.0154641009286247</v>
      </c>
      <c r="R760" s="10">
        <v>0.27295907096435434</v>
      </c>
      <c r="S760" s="10">
        <v>1.3698156737629018E-6</v>
      </c>
      <c r="T760" s="10">
        <v>1.6095376762917391E-3</v>
      </c>
      <c r="U760" s="10">
        <v>-0.89021207457048601</v>
      </c>
      <c r="V760" s="10">
        <v>2.3198528281856497E-6</v>
      </c>
      <c r="W760" s="10">
        <v>1.1450286013872414E-6</v>
      </c>
      <c r="X760" s="10">
        <v>1.0766671098380589E-6</v>
      </c>
      <c r="Y760" s="10">
        <v>3.0826451121828948E-7</v>
      </c>
      <c r="Z760" s="10">
        <v>2.1326320059485372E-7</v>
      </c>
      <c r="AA760" s="10">
        <v>1.8971369761506079E-7</v>
      </c>
      <c r="AB760" s="10">
        <v>1.708337838591845E-7</v>
      </c>
      <c r="AC760" s="10">
        <v>9.2876806087512646E-7</v>
      </c>
      <c r="AD760" s="10">
        <v>7.465412440850407E-7</v>
      </c>
      <c r="AE760" s="10">
        <v>1.3396699098398726E-7</v>
      </c>
      <c r="AF760" s="10">
        <v>4.9424874183955085E-7</v>
      </c>
      <c r="AG760" s="10">
        <v>4.822588914223827E-5</v>
      </c>
      <c r="AH760" s="10">
        <v>3.2809712244369298E-7</v>
      </c>
      <c r="AI760" s="10">
        <v>2.688101029654061E-7</v>
      </c>
      <c r="AJ760" s="10">
        <v>1.1288839309669505E-7</v>
      </c>
      <c r="AK760" s="10">
        <v>4.0116592537993321E-7</v>
      </c>
      <c r="AL760" s="10">
        <v>3.0699263094160315E-7</v>
      </c>
    </row>
    <row r="761" spans="1:38" x14ac:dyDescent="0.25">
      <c r="A761" s="135"/>
      <c r="G761" s="17"/>
      <c r="H761" s="9" t="s">
        <v>21</v>
      </c>
      <c r="I761" s="10">
        <v>2.8799045716699945E-2</v>
      </c>
      <c r="J761" s="10">
        <v>2.9242508248259969E-2</v>
      </c>
      <c r="K761" s="10">
        <v>4.4716446373200047E-2</v>
      </c>
      <c r="L761" s="10">
        <v>-7.9527707640000278E-3</v>
      </c>
      <c r="M761" s="10">
        <v>-4.4967581712000437E-3</v>
      </c>
      <c r="N761" s="10">
        <v>-5.809906273599999E-2</v>
      </c>
      <c r="O761" s="10">
        <v>-0.12215249809000006</v>
      </c>
      <c r="P761" s="10">
        <v>-0.17010170013000009</v>
      </c>
      <c r="Q761" s="10">
        <v>-0.47468405630599991</v>
      </c>
      <c r="R761" s="10">
        <v>-0.42980114759400012</v>
      </c>
      <c r="S761" s="10">
        <v>-0.42724426988000008</v>
      </c>
      <c r="T761" s="10">
        <v>-0.35282263590700008</v>
      </c>
      <c r="U761" s="10">
        <v>-0.34382479861499993</v>
      </c>
      <c r="V761" s="10">
        <v>-0.39552006928599992</v>
      </c>
      <c r="W761" s="10">
        <v>-0.50543635870000014</v>
      </c>
      <c r="X761" s="10">
        <v>-0.28792812249999994</v>
      </c>
      <c r="Y761" s="10">
        <v>-0.34108485699999985</v>
      </c>
      <c r="Z761" s="10">
        <v>-0.21298292090000009</v>
      </c>
      <c r="AA761" s="10">
        <v>-0.15456069059999999</v>
      </c>
      <c r="AB761" s="10">
        <v>-0.29335502420000004</v>
      </c>
      <c r="AC761" s="10">
        <v>-0.28414385940000009</v>
      </c>
      <c r="AD761" s="10">
        <v>-0.12919071809999999</v>
      </c>
      <c r="AE761" s="10">
        <v>-0.14473252740000009</v>
      </c>
      <c r="AF761" s="10">
        <v>-0.14856223200000004</v>
      </c>
      <c r="AG761" s="10">
        <v>-0.15177412730000001</v>
      </c>
      <c r="AH761" s="10">
        <v>-8.6548543499999991E-2</v>
      </c>
      <c r="AI761" s="10">
        <v>-4.1612644899999968E-2</v>
      </c>
      <c r="AJ761" s="10">
        <v>-0.10505586919999993</v>
      </c>
      <c r="AK761" s="10">
        <v>-0.14489766699999995</v>
      </c>
      <c r="AL761" s="10">
        <v>3.9658937899999983E-2</v>
      </c>
    </row>
    <row r="762" spans="1:38" x14ac:dyDescent="0.25">
      <c r="A762" s="135"/>
      <c r="G762" s="135"/>
      <c r="H762" s="135" t="s">
        <v>22</v>
      </c>
      <c r="I762" s="18">
        <f t="shared" ref="I762:AL762" si="296">+SUM(I754:I761)</f>
        <v>4.4731714175026447</v>
      </c>
      <c r="J762" s="18">
        <f t="shared" si="296"/>
        <v>5.5951385693347566</v>
      </c>
      <c r="K762" s="18">
        <f t="shared" si="296"/>
        <v>13.098996429667967</v>
      </c>
      <c r="L762" s="18">
        <f t="shared" si="296"/>
        <v>5.2945398531049772</v>
      </c>
      <c r="M762" s="18">
        <f t="shared" si="296"/>
        <v>-3.2208316481395367</v>
      </c>
      <c r="N762" s="18">
        <f t="shared" si="296"/>
        <v>-22.343159629851868</v>
      </c>
      <c r="O762" s="18">
        <f t="shared" si="296"/>
        <v>-19.308682178925306</v>
      </c>
      <c r="P762" s="18">
        <f t="shared" si="296"/>
        <v>-30.739170311617535</v>
      </c>
      <c r="Q762" s="18">
        <f t="shared" si="296"/>
        <v>53.178650647771249</v>
      </c>
      <c r="R762" s="18">
        <f t="shared" si="296"/>
        <v>112.25562218512914</v>
      </c>
      <c r="S762" s="18">
        <f t="shared" si="296"/>
        <v>75.096936397531024</v>
      </c>
      <c r="T762" s="18">
        <f t="shared" si="296"/>
        <v>143.38486992612053</v>
      </c>
      <c r="U762" s="18">
        <f t="shared" si="296"/>
        <v>114.62257033134277</v>
      </c>
      <c r="V762" s="18">
        <f t="shared" si="296"/>
        <v>123.2102272484976</v>
      </c>
      <c r="W762" s="18">
        <f t="shared" si="296"/>
        <v>55.506396182778758</v>
      </c>
      <c r="X762" s="18">
        <f t="shared" si="296"/>
        <v>154.31380727894449</v>
      </c>
      <c r="Y762" s="18">
        <f t="shared" si="296"/>
        <v>128.15283673379511</v>
      </c>
      <c r="Z762" s="18">
        <f t="shared" si="296"/>
        <v>131.99362592904052</v>
      </c>
      <c r="AA762" s="18">
        <f t="shared" si="296"/>
        <v>139.37958369203673</v>
      </c>
      <c r="AB762" s="18">
        <f t="shared" si="296"/>
        <v>82.05971342491226</v>
      </c>
      <c r="AC762" s="18">
        <f t="shared" si="296"/>
        <v>72.931595083940621</v>
      </c>
      <c r="AD762" s="18">
        <f t="shared" si="296"/>
        <v>119.28709869385702</v>
      </c>
      <c r="AE762" s="18">
        <f t="shared" si="296"/>
        <v>111.50478073339518</v>
      </c>
      <c r="AF762" s="18">
        <f t="shared" si="296"/>
        <v>112.51442941190672</v>
      </c>
      <c r="AG762" s="18">
        <f t="shared" si="296"/>
        <v>95.520466876184074</v>
      </c>
      <c r="AH762" s="18">
        <f t="shared" si="296"/>
        <v>86.79892428086859</v>
      </c>
      <c r="AI762" s="18">
        <f t="shared" si="296"/>
        <v>88.696159265716446</v>
      </c>
      <c r="AJ762" s="18">
        <f t="shared" si="296"/>
        <v>54.882366741999761</v>
      </c>
      <c r="AK762" s="18">
        <f t="shared" si="296"/>
        <v>53.573348361985637</v>
      </c>
      <c r="AL762" s="18">
        <f t="shared" si="296"/>
        <v>84.962351156536855</v>
      </c>
    </row>
    <row r="763" spans="1:38" x14ac:dyDescent="0.25">
      <c r="A763" s="135"/>
      <c r="G763" s="135"/>
      <c r="H763" s="135"/>
      <c r="I763" s="135"/>
      <c r="J763" s="135"/>
      <c r="K763" s="135"/>
      <c r="L763" s="135"/>
      <c r="M763" s="135"/>
      <c r="N763" s="135"/>
      <c r="O763" s="135"/>
      <c r="P763" s="135"/>
      <c r="Q763" s="135"/>
      <c r="R763" s="135"/>
      <c r="S763" s="135"/>
      <c r="T763" s="135"/>
      <c r="U763" s="135"/>
      <c r="V763" s="135"/>
      <c r="W763" s="135"/>
      <c r="X763" s="135"/>
      <c r="Y763" s="135"/>
      <c r="Z763" s="135"/>
      <c r="AA763" s="135"/>
      <c r="AB763" s="135"/>
      <c r="AC763" s="135"/>
      <c r="AD763" s="135"/>
      <c r="AE763" s="135"/>
      <c r="AF763" s="135"/>
      <c r="AG763" s="135"/>
      <c r="AH763" s="135"/>
      <c r="AI763" s="135"/>
      <c r="AJ763" s="135"/>
      <c r="AK763" s="135"/>
      <c r="AL763" s="135"/>
    </row>
    <row r="764" spans="1:38" x14ac:dyDescent="0.25">
      <c r="A764" s="135"/>
      <c r="G764" s="135"/>
      <c r="H764" s="135"/>
      <c r="I764" s="135"/>
      <c r="J764" s="135"/>
      <c r="K764" s="135"/>
      <c r="L764" s="135"/>
      <c r="M764" s="135"/>
      <c r="N764" s="135"/>
      <c r="O764" s="135"/>
      <c r="P764" s="135"/>
      <c r="Q764" s="135"/>
      <c r="R764" s="135"/>
      <c r="S764" s="135"/>
      <c r="T764" s="135"/>
      <c r="U764" s="135"/>
      <c r="V764" s="135"/>
      <c r="W764" s="135"/>
      <c r="X764" s="135"/>
      <c r="Y764" s="135"/>
      <c r="Z764" s="135"/>
      <c r="AA764" s="135"/>
      <c r="AB764" s="135"/>
      <c r="AC764" s="135"/>
      <c r="AD764" s="135"/>
      <c r="AE764" s="135"/>
      <c r="AF764" s="135"/>
      <c r="AG764" s="135"/>
      <c r="AH764" s="135"/>
      <c r="AI764" s="135"/>
      <c r="AJ764" s="135"/>
      <c r="AK764" s="135"/>
      <c r="AL764" s="135"/>
    </row>
    <row r="765" spans="1:38" x14ac:dyDescent="0.25">
      <c r="A765" s="135"/>
      <c r="G765" s="135"/>
      <c r="H765" s="135"/>
      <c r="I765" s="135"/>
      <c r="J765" s="135"/>
      <c r="K765" s="135"/>
      <c r="L765" s="135"/>
      <c r="M765" s="135"/>
      <c r="N765" s="135"/>
      <c r="O765" s="135"/>
      <c r="P765" s="135"/>
      <c r="Q765" s="135"/>
      <c r="R765" s="135"/>
      <c r="S765" s="135"/>
      <c r="T765" s="135"/>
      <c r="U765" s="135"/>
      <c r="V765" s="135"/>
      <c r="W765" s="135"/>
      <c r="X765" s="135"/>
      <c r="Y765" s="135"/>
      <c r="Z765" s="135"/>
      <c r="AA765" s="135"/>
      <c r="AB765" s="135"/>
      <c r="AC765" s="135"/>
      <c r="AD765" s="135"/>
      <c r="AE765" s="135"/>
      <c r="AF765" s="135"/>
      <c r="AG765" s="135"/>
      <c r="AH765" s="135"/>
      <c r="AI765" s="135"/>
      <c r="AJ765" s="135"/>
      <c r="AK765" s="135"/>
      <c r="AL765" s="135"/>
    </row>
    <row r="766" spans="1:38" x14ac:dyDescent="0.25">
      <c r="A766" s="135"/>
      <c r="G766" s="135"/>
      <c r="H766" s="135"/>
      <c r="I766" s="135"/>
      <c r="J766" s="135"/>
      <c r="K766" s="135"/>
      <c r="L766" s="135"/>
      <c r="M766" s="135"/>
      <c r="N766" s="135"/>
      <c r="O766" s="135"/>
      <c r="P766" s="135"/>
      <c r="Q766" s="135"/>
      <c r="R766" s="135"/>
      <c r="S766" s="135"/>
      <c r="T766" s="135"/>
      <c r="U766" s="135"/>
      <c r="V766" s="135"/>
      <c r="W766" s="135"/>
      <c r="X766" s="135"/>
      <c r="Y766" s="135"/>
      <c r="Z766" s="135"/>
      <c r="AA766" s="135"/>
      <c r="AB766" s="135"/>
      <c r="AC766" s="135"/>
      <c r="AD766" s="135"/>
      <c r="AE766" s="135"/>
      <c r="AF766" s="135"/>
      <c r="AG766" s="135"/>
      <c r="AH766" s="135"/>
      <c r="AI766" s="135"/>
      <c r="AJ766" s="135"/>
      <c r="AK766" s="135"/>
      <c r="AL766" s="135"/>
    </row>
    <row r="767" spans="1:38" x14ac:dyDescent="0.25">
      <c r="A767" s="135"/>
      <c r="G767" s="135"/>
      <c r="H767" s="135"/>
      <c r="I767" s="135"/>
      <c r="J767" s="135"/>
      <c r="K767" s="135"/>
      <c r="L767" s="135"/>
      <c r="M767" s="135"/>
      <c r="N767" s="135"/>
      <c r="O767" s="135"/>
      <c r="P767" s="135"/>
      <c r="Q767" s="135"/>
      <c r="R767" s="135"/>
      <c r="S767" s="135"/>
      <c r="T767" s="135"/>
      <c r="U767" s="135"/>
      <c r="V767" s="135"/>
      <c r="W767" s="135"/>
      <c r="X767" s="135"/>
      <c r="Y767" s="135"/>
      <c r="Z767" s="135"/>
      <c r="AA767" s="135"/>
      <c r="AB767" s="135"/>
      <c r="AC767" s="135"/>
      <c r="AD767" s="135"/>
      <c r="AE767" s="135"/>
      <c r="AF767" s="135"/>
      <c r="AG767" s="135"/>
      <c r="AH767" s="135"/>
      <c r="AI767" s="135"/>
      <c r="AJ767" s="135"/>
      <c r="AK767" s="135"/>
      <c r="AL767" s="135"/>
    </row>
    <row r="768" spans="1:38" ht="15.75" thickBot="1" x14ac:dyDescent="0.3">
      <c r="A768" s="139"/>
      <c r="B768" s="139"/>
      <c r="C768" s="139"/>
      <c r="D768" s="139"/>
      <c r="E768" s="139"/>
      <c r="F768" s="139"/>
      <c r="G768" s="139"/>
      <c r="H768" s="139"/>
      <c r="I768" s="139"/>
      <c r="J768" s="139"/>
      <c r="K768" s="139"/>
      <c r="L768" s="139"/>
      <c r="M768" s="139"/>
      <c r="N768" s="139"/>
      <c r="O768" s="139"/>
      <c r="P768" s="139"/>
      <c r="Q768" s="139"/>
      <c r="R768" s="139"/>
      <c r="S768" s="139"/>
      <c r="T768" s="139"/>
      <c r="U768" s="139"/>
      <c r="V768" s="139"/>
      <c r="W768" s="139"/>
      <c r="X768" s="139"/>
      <c r="Y768" s="139"/>
      <c r="Z768" s="139"/>
      <c r="AA768" s="139"/>
      <c r="AB768" s="139"/>
      <c r="AC768" s="139"/>
      <c r="AD768" s="139"/>
      <c r="AE768" s="139"/>
      <c r="AF768" s="139"/>
      <c r="AG768" s="139"/>
      <c r="AH768" s="139"/>
      <c r="AI768" s="139"/>
      <c r="AJ768" s="139"/>
      <c r="AK768" s="139"/>
      <c r="AL768" s="139"/>
    </row>
    <row r="769" spans="1:38" x14ac:dyDescent="0.25">
      <c r="A769" s="134" t="str">
        <f>+A749</f>
        <v>Option 10:  750 MW in 2028</v>
      </c>
      <c r="B769" s="134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5"/>
      <c r="U769" s="135"/>
      <c r="V769" s="135"/>
      <c r="W769" s="135"/>
      <c r="X769" s="135"/>
      <c r="Y769" s="135"/>
      <c r="Z769" s="135"/>
      <c r="AA769" s="135"/>
      <c r="AB769" s="135"/>
      <c r="AC769" s="135"/>
      <c r="AD769" s="135"/>
      <c r="AE769" s="135"/>
      <c r="AF769" s="135"/>
      <c r="AG769" s="135"/>
      <c r="AH769" s="135"/>
      <c r="AI769" s="135"/>
      <c r="AJ769" s="135"/>
      <c r="AK769" s="135"/>
      <c r="AL769" s="135"/>
    </row>
    <row r="770" spans="1:38" x14ac:dyDescent="0.25">
      <c r="A770" s="134" t="s">
        <v>15</v>
      </c>
      <c r="B770" s="134" t="str">
        <f>+Overview!D9</f>
        <v>3. Sustained renewables uptake</v>
      </c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5"/>
      <c r="U770" s="135"/>
      <c r="V770" s="135"/>
      <c r="W770" s="135"/>
      <c r="X770" s="135"/>
      <c r="Y770" s="135"/>
      <c r="Z770" s="135"/>
      <c r="AA770" s="135"/>
      <c r="AB770" s="135"/>
      <c r="AC770" s="135"/>
      <c r="AD770" s="135"/>
      <c r="AE770" s="135"/>
      <c r="AF770" s="135"/>
      <c r="AG770" s="135"/>
      <c r="AH770" s="135"/>
      <c r="AI770" s="135"/>
      <c r="AJ770" s="135"/>
      <c r="AK770" s="135"/>
      <c r="AL770" s="135"/>
    </row>
    <row r="771" spans="1:38" x14ac:dyDescent="0.25">
      <c r="A771" s="136" t="s">
        <v>145</v>
      </c>
      <c r="B771" s="137" t="s">
        <v>178</v>
      </c>
      <c r="C771" s="137" t="s">
        <v>142</v>
      </c>
      <c r="D771" s="138" t="s">
        <v>158</v>
      </c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  <c r="Z771" s="135"/>
      <c r="AA771" s="135"/>
      <c r="AB771" s="135"/>
      <c r="AC771" s="135"/>
      <c r="AD771" s="135"/>
      <c r="AE771" s="135"/>
      <c r="AF771" s="135"/>
      <c r="AG771" s="135"/>
      <c r="AH771" s="135"/>
      <c r="AI771" s="135"/>
      <c r="AJ771" s="135"/>
      <c r="AK771" s="135"/>
      <c r="AL771" s="135"/>
    </row>
    <row r="772" spans="1:38" x14ac:dyDescent="0.25">
      <c r="A772" s="135"/>
      <c r="G772" s="135" t="s">
        <v>128</v>
      </c>
      <c r="H772" s="135"/>
      <c r="I772" s="145" t="s">
        <v>23</v>
      </c>
      <c r="J772" s="145" t="s">
        <v>24</v>
      </c>
      <c r="K772" s="145" t="s">
        <v>25</v>
      </c>
      <c r="L772" s="145" t="s">
        <v>26</v>
      </c>
      <c r="M772" s="145" t="s">
        <v>27</v>
      </c>
      <c r="N772" s="145" t="s">
        <v>28</v>
      </c>
      <c r="O772" s="145" t="s">
        <v>29</v>
      </c>
      <c r="P772" s="145" t="s">
        <v>30</v>
      </c>
      <c r="Q772" s="145" t="s">
        <v>31</v>
      </c>
      <c r="R772" s="145" t="s">
        <v>32</v>
      </c>
      <c r="S772" s="145" t="s">
        <v>33</v>
      </c>
      <c r="T772" s="145" t="s">
        <v>34</v>
      </c>
      <c r="U772" s="145" t="s">
        <v>35</v>
      </c>
      <c r="V772" s="145" t="s">
        <v>36</v>
      </c>
      <c r="W772" s="145" t="s">
        <v>37</v>
      </c>
      <c r="X772" s="145" t="s">
        <v>38</v>
      </c>
      <c r="Y772" s="145" t="s">
        <v>39</v>
      </c>
      <c r="Z772" s="145" t="s">
        <v>40</v>
      </c>
      <c r="AA772" s="145" t="s">
        <v>41</v>
      </c>
      <c r="AB772" s="145" t="s">
        <v>42</v>
      </c>
      <c r="AC772" s="145" t="s">
        <v>43</v>
      </c>
      <c r="AD772" s="145" t="s">
        <v>44</v>
      </c>
      <c r="AE772" s="145" t="s">
        <v>45</v>
      </c>
      <c r="AF772" s="145" t="s">
        <v>46</v>
      </c>
      <c r="AG772" s="145" t="s">
        <v>47</v>
      </c>
      <c r="AH772" s="145" t="s">
        <v>48</v>
      </c>
      <c r="AI772" s="145" t="s">
        <v>49</v>
      </c>
      <c r="AJ772" s="145" t="s">
        <v>50</v>
      </c>
      <c r="AK772" s="145" t="s">
        <v>51</v>
      </c>
      <c r="AL772" s="145" t="s">
        <v>52</v>
      </c>
    </row>
    <row r="773" spans="1:38" x14ac:dyDescent="0.25">
      <c r="A773" s="135"/>
      <c r="G773" s="8"/>
      <c r="H773" s="9" t="s">
        <v>16</v>
      </c>
      <c r="I773" s="141">
        <v>-3.2539417947842694E-3</v>
      </c>
      <c r="J773" s="141">
        <v>-3.3475798230713158E-3</v>
      </c>
      <c r="K773" s="141">
        <v>1.309967339566299</v>
      </c>
      <c r="L773" s="141">
        <v>2.3837388883308108</v>
      </c>
      <c r="M773" s="141">
        <v>-0.16585789794834227</v>
      </c>
      <c r="N773" s="141">
        <v>-3.0382466591210004</v>
      </c>
      <c r="O773" s="141">
        <v>-26.565422472525256</v>
      </c>
      <c r="P773" s="141">
        <v>-38.167854332519482</v>
      </c>
      <c r="Q773" s="141">
        <v>65.7164714700898</v>
      </c>
      <c r="R773" s="141">
        <v>38.7099478203736</v>
      </c>
      <c r="S773" s="141">
        <v>75.036026665820827</v>
      </c>
      <c r="T773" s="141">
        <v>19.410674121314514</v>
      </c>
      <c r="U773" s="141">
        <v>26.092294380684052</v>
      </c>
      <c r="V773" s="141">
        <v>14.059524937721108</v>
      </c>
      <c r="W773" s="141">
        <v>3.1618888718849121</v>
      </c>
      <c r="X773" s="141">
        <v>10.887331742945662</v>
      </c>
      <c r="Y773" s="141">
        <v>-20.07737913145229</v>
      </c>
      <c r="Z773" s="141">
        <v>-62.26829654621497</v>
      </c>
      <c r="AA773" s="141">
        <v>-35.078674191282062</v>
      </c>
      <c r="AB773" s="141">
        <v>-61.479559823894306</v>
      </c>
      <c r="AC773" s="141">
        <v>-62.985584118132465</v>
      </c>
      <c r="AD773" s="141">
        <v>-53.616409275243313</v>
      </c>
      <c r="AE773" s="141">
        <v>-47.55251030610134</v>
      </c>
      <c r="AF773" s="141">
        <v>-46.700274987445937</v>
      </c>
      <c r="AG773" s="141">
        <v>-54.004933210821946</v>
      </c>
      <c r="AH773" s="141">
        <v>-50.330162316823589</v>
      </c>
      <c r="AI773" s="141">
        <v>-39.787598341779812</v>
      </c>
      <c r="AJ773" s="141">
        <v>-41.468800287618251</v>
      </c>
      <c r="AK773" s="141">
        <v>-36.676944581837233</v>
      </c>
      <c r="AL773" s="141">
        <v>-31.16174060183107</v>
      </c>
    </row>
    <row r="774" spans="1:38" x14ac:dyDescent="0.25">
      <c r="A774" s="135"/>
      <c r="G774" s="11"/>
      <c r="H774" s="9" t="s">
        <v>125</v>
      </c>
      <c r="I774" s="10">
        <v>0.73444675516215341</v>
      </c>
      <c r="J774" s="10">
        <v>0.69350190112189836</v>
      </c>
      <c r="K774" s="10">
        <v>0.99267345698806198</v>
      </c>
      <c r="L774" s="10">
        <v>1.3569196810227666</v>
      </c>
      <c r="M774" s="10">
        <v>0.60314887336033962</v>
      </c>
      <c r="N774" s="10">
        <v>-4.5624629855708889</v>
      </c>
      <c r="O774" s="10">
        <v>-7.0094424577868324</v>
      </c>
      <c r="P774" s="10">
        <v>0.18471745337984657</v>
      </c>
      <c r="Q774" s="10">
        <v>27.00950785494706</v>
      </c>
      <c r="R774" s="10">
        <v>18.793830624752957</v>
      </c>
      <c r="S774" s="10">
        <v>19.631037731583206</v>
      </c>
      <c r="T774" s="10">
        <v>7.6228934080112367</v>
      </c>
      <c r="U774" s="10">
        <v>10.070075493747481</v>
      </c>
      <c r="V774" s="10">
        <v>6.2593259211436134</v>
      </c>
      <c r="W774" s="10">
        <v>3.5438071492462768</v>
      </c>
      <c r="X774" s="10">
        <v>5.801033084172559</v>
      </c>
      <c r="Y774" s="10">
        <v>-1.9606591585474007</v>
      </c>
      <c r="Z774" s="10">
        <v>-17.289863692264134</v>
      </c>
      <c r="AA774" s="10">
        <v>-8.7337498905086477</v>
      </c>
      <c r="AB774" s="10">
        <v>-21.902786325191869</v>
      </c>
      <c r="AC774" s="10">
        <v>-22.162568890166767</v>
      </c>
      <c r="AD774" s="10">
        <v>-19.275328132173854</v>
      </c>
      <c r="AE774" s="10">
        <v>-17.272303648309162</v>
      </c>
      <c r="AF774" s="10">
        <v>-16.791985597236589</v>
      </c>
      <c r="AG774" s="10">
        <v>-19.014775410213929</v>
      </c>
      <c r="AH774" s="10">
        <v>-17.782540584953836</v>
      </c>
      <c r="AI774" s="10">
        <v>-14.22183695537251</v>
      </c>
      <c r="AJ774" s="10">
        <v>-14.577738726492441</v>
      </c>
      <c r="AK774" s="10">
        <v>-12.815439745984236</v>
      </c>
      <c r="AL774" s="10">
        <v>-11.00762423522184</v>
      </c>
    </row>
    <row r="775" spans="1:38" x14ac:dyDescent="0.25">
      <c r="A775" s="135"/>
      <c r="G775" s="12"/>
      <c r="H775" s="9" t="s">
        <v>17</v>
      </c>
      <c r="I775" s="10">
        <v>-0.19543052239760073</v>
      </c>
      <c r="J775" s="10">
        <v>2.4510625557663843</v>
      </c>
      <c r="K775" s="10">
        <v>2.1117096066136583</v>
      </c>
      <c r="L775" s="10">
        <v>2.0107357764936751</v>
      </c>
      <c r="M775" s="10">
        <v>6.1609476817443465</v>
      </c>
      <c r="N775" s="10">
        <v>-4.3604239422352293</v>
      </c>
      <c r="O775" s="10">
        <v>10.055530747847115</v>
      </c>
      <c r="P775" s="10">
        <v>2.1547846551707153</v>
      </c>
      <c r="Q775" s="10">
        <v>43.131457787274485</v>
      </c>
      <c r="R775" s="10">
        <v>55.225947048812486</v>
      </c>
      <c r="S775" s="10">
        <v>67.925974181629726</v>
      </c>
      <c r="T775" s="10">
        <v>79.392405244446763</v>
      </c>
      <c r="U775" s="10">
        <v>93.419938872109924</v>
      </c>
      <c r="V775" s="10">
        <v>133.48148464331166</v>
      </c>
      <c r="W775" s="10">
        <v>56.674608005710752</v>
      </c>
      <c r="X775" s="10">
        <v>121.04655481648615</v>
      </c>
      <c r="Y775" s="10">
        <v>139.10777759804387</v>
      </c>
      <c r="Z775" s="10">
        <v>203.06698197264086</v>
      </c>
      <c r="AA775" s="10">
        <v>180.87109239006418</v>
      </c>
      <c r="AB775" s="10">
        <v>158.83954618887014</v>
      </c>
      <c r="AC775" s="10">
        <v>145.6345710393507</v>
      </c>
      <c r="AD775" s="10">
        <v>184.24334637449874</v>
      </c>
      <c r="AE775" s="10">
        <v>161.72672022750021</v>
      </c>
      <c r="AF775" s="10">
        <v>177.05414246949022</v>
      </c>
      <c r="AG775" s="10">
        <v>164.9024929340253</v>
      </c>
      <c r="AH775" s="10">
        <v>139.01513042207989</v>
      </c>
      <c r="AI775" s="10">
        <v>136.92321938661371</v>
      </c>
      <c r="AJ775" s="10">
        <v>108.97612827180069</v>
      </c>
      <c r="AK775" s="10">
        <v>98.076354253325917</v>
      </c>
      <c r="AL775" s="10">
        <v>120.79141202947517</v>
      </c>
    </row>
    <row r="776" spans="1:38" x14ac:dyDescent="0.25">
      <c r="A776" s="135"/>
      <c r="G776" s="13"/>
      <c r="H776" s="9" t="s">
        <v>126</v>
      </c>
      <c r="I776" s="10">
        <v>3.5805596444674848E-2</v>
      </c>
      <c r="J776" s="10">
        <v>0.30999380395803655</v>
      </c>
      <c r="K776" s="10">
        <v>-0.30448645679280162</v>
      </c>
      <c r="L776" s="10">
        <v>-0.13372419370045918</v>
      </c>
      <c r="M776" s="10">
        <v>0.13434704735573177</v>
      </c>
      <c r="N776" s="10">
        <v>0.6790941489624629</v>
      </c>
      <c r="O776" s="10">
        <v>2.9989784758166707</v>
      </c>
      <c r="P776" s="10">
        <v>4.630564146341726</v>
      </c>
      <c r="Q776" s="10">
        <v>12.948638801484776</v>
      </c>
      <c r="R776" s="10">
        <v>9.0723178999453467</v>
      </c>
      <c r="S776" s="10">
        <v>-1.2938359678678353</v>
      </c>
      <c r="T776" s="10">
        <v>6.2003560589698736</v>
      </c>
      <c r="U776" s="10">
        <v>2.7676317804118185</v>
      </c>
      <c r="V776" s="10">
        <v>2.7596009275912934</v>
      </c>
      <c r="W776" s="10">
        <v>5.7966597466717644</v>
      </c>
      <c r="X776" s="10">
        <v>2.1716767793658391</v>
      </c>
      <c r="Y776" s="10">
        <v>6.1198314012783044</v>
      </c>
      <c r="Z776" s="10">
        <v>9.9655645729962998</v>
      </c>
      <c r="AA776" s="10">
        <v>7.6002599096602808</v>
      </c>
      <c r="AB776" s="10">
        <v>12.497947342772989</v>
      </c>
      <c r="AC776" s="10">
        <v>11.696290515553812</v>
      </c>
      <c r="AD776" s="10">
        <v>9.6653027844750454</v>
      </c>
      <c r="AE776" s="10">
        <v>9.3276778989747413</v>
      </c>
      <c r="AF776" s="10">
        <v>8.1941231548053679</v>
      </c>
      <c r="AG776" s="10">
        <v>9.2136214884424703</v>
      </c>
      <c r="AH776" s="10">
        <v>8.6133473760603465</v>
      </c>
      <c r="AI776" s="10">
        <v>7.4286945182579984</v>
      </c>
      <c r="AJ776" s="10">
        <v>7.8967550731533152</v>
      </c>
      <c r="AK776" s="10">
        <v>6.9504470730470871</v>
      </c>
      <c r="AL776" s="10">
        <v>4.9609331899222866</v>
      </c>
    </row>
    <row r="777" spans="1:38" x14ac:dyDescent="0.25">
      <c r="A777" s="135"/>
      <c r="G777" s="14"/>
      <c r="H777" s="9" t="s">
        <v>18</v>
      </c>
      <c r="I777" s="10">
        <v>-1.2118151359005416E-4</v>
      </c>
      <c r="J777" s="10">
        <v>-1.215592121277568E-4</v>
      </c>
      <c r="K777" s="10">
        <v>-2.2986227784851942E-4</v>
      </c>
      <c r="L777" s="10">
        <v>-2.2228707595837213E-4</v>
      </c>
      <c r="M777" s="10">
        <v>0.21477529239040294</v>
      </c>
      <c r="N777" s="10">
        <v>-2.6146935096882373E-4</v>
      </c>
      <c r="O777" s="10">
        <v>-0.71882586283169658</v>
      </c>
      <c r="P777" s="10">
        <v>2.3752713725531294</v>
      </c>
      <c r="Q777" s="10">
        <v>17.997858369540666</v>
      </c>
      <c r="R777" s="10">
        <v>13.230274223626381</v>
      </c>
      <c r="S777" s="10">
        <v>16.225664210165291</v>
      </c>
      <c r="T777" s="10">
        <v>14.419789390657371</v>
      </c>
      <c r="U777" s="10">
        <v>18.705202355726271</v>
      </c>
      <c r="V777" s="10">
        <v>15.269148261249768</v>
      </c>
      <c r="W777" s="10">
        <v>14.418461037958167</v>
      </c>
      <c r="X777" s="10">
        <v>16.436225807007531</v>
      </c>
      <c r="Y777" s="10">
        <v>5.6032724939120726</v>
      </c>
      <c r="Z777" s="10">
        <v>-2.6614565592220174</v>
      </c>
      <c r="AA777" s="10">
        <v>1.2255428116681628</v>
      </c>
      <c r="AB777" s="10">
        <v>-2.5216226966515478</v>
      </c>
      <c r="AC777" s="10">
        <v>-4.0696301875394738</v>
      </c>
      <c r="AD777" s="10">
        <v>-2.3425997219380292</v>
      </c>
      <c r="AE777" s="10">
        <v>-1.5419168868999122</v>
      </c>
      <c r="AF777" s="10">
        <v>-2.1397943975553062</v>
      </c>
      <c r="AG777" s="10">
        <v>-4.7874655402393387</v>
      </c>
      <c r="AH777" s="10">
        <v>-4.426181858214818</v>
      </c>
      <c r="AI777" s="10">
        <v>-1.5682927414444521</v>
      </c>
      <c r="AJ777" s="10">
        <v>-3.4286756296270369</v>
      </c>
      <c r="AK777" s="10">
        <v>-2.1432511259995977</v>
      </c>
      <c r="AL777" s="10">
        <v>-0.40881445131802252</v>
      </c>
    </row>
    <row r="778" spans="1:38" x14ac:dyDescent="0.25">
      <c r="A778" s="135"/>
      <c r="G778" s="15"/>
      <c r="H778" s="9" t="s">
        <v>19</v>
      </c>
      <c r="I778" s="10">
        <v>-5.5662169699999503E-4</v>
      </c>
      <c r="J778" s="10">
        <v>-5.5823291599999296E-4</v>
      </c>
      <c r="K778" s="10">
        <v>4.1875867101737185E-4</v>
      </c>
      <c r="L778" s="10">
        <v>0.21371007140399456</v>
      </c>
      <c r="M778" s="10">
        <v>-2.5847485072000076E-2</v>
      </c>
      <c r="N778" s="10">
        <v>0.77813334929300737</v>
      </c>
      <c r="O778" s="10">
        <v>2.5905990423689929</v>
      </c>
      <c r="P778" s="10">
        <v>4.6774972963007144E-2</v>
      </c>
      <c r="Q778" s="10">
        <v>-5.8488449099999753E-4</v>
      </c>
      <c r="R778" s="10">
        <v>1.5990241512999978E-2</v>
      </c>
      <c r="S778" s="10">
        <v>-3.8205055744349989</v>
      </c>
      <c r="T778" s="10">
        <v>0.80422132520100575</v>
      </c>
      <c r="U778" s="10">
        <v>8.8663994331000473E-2</v>
      </c>
      <c r="V778" s="10">
        <v>0.87108802303000488</v>
      </c>
      <c r="W778" s="10">
        <v>3.3054436950001431E-2</v>
      </c>
      <c r="X778" s="10">
        <v>-0.38708977376500187</v>
      </c>
      <c r="Y778" s="10">
        <v>-1.280840376999999E-3</v>
      </c>
      <c r="Z778" s="10">
        <v>-0.12447658004500006</v>
      </c>
      <c r="AA778" s="10">
        <v>0.29744650989800014</v>
      </c>
      <c r="AB778" s="10">
        <v>-0.16151994551899307</v>
      </c>
      <c r="AC778" s="10">
        <v>-7.0834436335998063E-2</v>
      </c>
      <c r="AD778" s="10">
        <v>0.14781857118300223</v>
      </c>
      <c r="AE778" s="10">
        <v>0.38913823412400106</v>
      </c>
      <c r="AF778" s="10">
        <v>-6.2089212428997342E-2</v>
      </c>
      <c r="AG778" s="10">
        <v>-1.261689773999989E-3</v>
      </c>
      <c r="AH778" s="10">
        <v>-1.5128834955000947E-2</v>
      </c>
      <c r="AI778" s="10">
        <v>9.6579353460000794E-2</v>
      </c>
      <c r="AJ778" s="10">
        <v>6.0140927770042651E-3</v>
      </c>
      <c r="AK778" s="10">
        <v>2.2024832217000023E-2</v>
      </c>
      <c r="AL778" s="10">
        <v>0.35574901056999586</v>
      </c>
    </row>
    <row r="779" spans="1:38" x14ac:dyDescent="0.25">
      <c r="A779" s="135"/>
      <c r="G779" s="16"/>
      <c r="H779" s="9" t="s">
        <v>20</v>
      </c>
      <c r="I779" s="10">
        <v>-0.67514514127230996</v>
      </c>
      <c r="J779" s="10">
        <v>3.2671992620546428E-6</v>
      </c>
      <c r="K779" s="10">
        <v>-8.832966276689193E-7</v>
      </c>
      <c r="L779" s="10">
        <v>-9.1971405930256911E-6</v>
      </c>
      <c r="M779" s="10">
        <v>1.4896781042656571E-2</v>
      </c>
      <c r="N779" s="10">
        <v>0.77129107198783853</v>
      </c>
      <c r="O779" s="10">
        <v>2.1811372596415189E-6</v>
      </c>
      <c r="P779" s="10">
        <v>-14.25122649649372</v>
      </c>
      <c r="Q779" s="10">
        <v>1.0314797471656844E-4</v>
      </c>
      <c r="R779" s="10">
        <v>7.1171454848769631E-9</v>
      </c>
      <c r="S779" s="10">
        <v>6.3509314775315479E-8</v>
      </c>
      <c r="T779" s="10">
        <v>-1.0345248182988436E-3</v>
      </c>
      <c r="U779" s="10">
        <v>3.3120178638601505E-5</v>
      </c>
      <c r="V779" s="10">
        <v>-2.5661116443573625E-7</v>
      </c>
      <c r="W779" s="10">
        <v>1.5572638169850819E-6</v>
      </c>
      <c r="X779" s="10">
        <v>-2.95782346215516E-7</v>
      </c>
      <c r="Y779" s="10">
        <v>-2.3642566937855884E-7</v>
      </c>
      <c r="Z779" s="10">
        <v>-1.8775123829811109E-7</v>
      </c>
      <c r="AA779" s="10">
        <v>-1.9785775626375038E-7</v>
      </c>
      <c r="AB779" s="10">
        <v>-1.2483344664320754E-7</v>
      </c>
      <c r="AC779" s="10">
        <v>2.6777176111408835E-7</v>
      </c>
      <c r="AD779" s="10">
        <v>4.4126362401750106E-8</v>
      </c>
      <c r="AE779" s="10">
        <v>1.0702244253216537E-7</v>
      </c>
      <c r="AF779" s="10">
        <v>1.3447155622820697E-7</v>
      </c>
      <c r="AG779" s="10">
        <v>-5.5455008647156931E-6</v>
      </c>
      <c r="AH779" s="10">
        <v>-5.3808554581332588E-8</v>
      </c>
      <c r="AI779" s="10">
        <v>-5.2185182704806565E-8</v>
      </c>
      <c r="AJ779" s="10">
        <v>-3.3319919898095707E-8</v>
      </c>
      <c r="AK779" s="10">
        <v>-4.2883592970702677E-6</v>
      </c>
      <c r="AL779" s="10">
        <v>-2.1522994550150525E-8</v>
      </c>
    </row>
    <row r="780" spans="1:38" x14ac:dyDescent="0.25">
      <c r="A780" s="135"/>
      <c r="G780" s="17"/>
      <c r="H780" s="9" t="s">
        <v>21</v>
      </c>
      <c r="I780" s="10">
        <v>2.4710348099993285E-4</v>
      </c>
      <c r="J780" s="10">
        <v>3.9251517030000627E-3</v>
      </c>
      <c r="K780" s="10">
        <v>1.7403281620999966E-2</v>
      </c>
      <c r="L780" s="10">
        <v>1.7189615270999936E-2</v>
      </c>
      <c r="M780" s="10">
        <v>1.6982059847000075E-2</v>
      </c>
      <c r="N780" s="10">
        <v>-3.8623266280000124E-2</v>
      </c>
      <c r="O780" s="10">
        <v>-9.4298307140000037E-2</v>
      </c>
      <c r="P780" s="10">
        <v>-0.23634930280000011</v>
      </c>
      <c r="Q780" s="10">
        <v>-0.65266235506000014</v>
      </c>
      <c r="R780" s="10">
        <v>-0.58055007270000003</v>
      </c>
      <c r="S780" s="10">
        <v>-0.33993866780000004</v>
      </c>
      <c r="T780" s="10">
        <v>-0.47227557240000001</v>
      </c>
      <c r="U780" s="10">
        <v>-0.36856568709999993</v>
      </c>
      <c r="V780" s="10">
        <v>-0.30934232136000006</v>
      </c>
      <c r="W780" s="10">
        <v>-0.46793199369999999</v>
      </c>
      <c r="X780" s="10">
        <v>-0.28173002030000016</v>
      </c>
      <c r="Y780" s="10">
        <v>-0.33978893809999999</v>
      </c>
      <c r="Z780" s="10">
        <v>-0.19729715180000001</v>
      </c>
      <c r="AA780" s="10">
        <v>-0.1153294393</v>
      </c>
      <c r="AB780" s="10">
        <v>-0.29363374760000005</v>
      </c>
      <c r="AC780" s="10">
        <v>-0.31482449495000009</v>
      </c>
      <c r="AD780" s="10">
        <v>-0.13378732069999999</v>
      </c>
      <c r="AE780" s="10">
        <v>-0.16619485730000005</v>
      </c>
      <c r="AF780" s="10">
        <v>-0.17878713159999998</v>
      </c>
      <c r="AG780" s="10">
        <v>-0.12661515870000001</v>
      </c>
      <c r="AH780" s="10">
        <v>-3.6617481299999949E-2</v>
      </c>
      <c r="AI780" s="10">
        <v>-1.3613556800000037E-2</v>
      </c>
      <c r="AJ780" s="10">
        <v>-8.996103079999998E-2</v>
      </c>
      <c r="AK780" s="10">
        <v>-0.1300716165000001</v>
      </c>
      <c r="AL780" s="10">
        <v>5.015942729999999E-2</v>
      </c>
    </row>
    <row r="781" spans="1:38" x14ac:dyDescent="0.25">
      <c r="A781" s="135"/>
      <c r="G781" s="135"/>
      <c r="H781" s="135" t="s">
        <v>22</v>
      </c>
      <c r="I781" s="18">
        <f t="shared" ref="I781:AL781" si="297">+SUM(I773:I780)</f>
        <v>-0.10400795358745679</v>
      </c>
      <c r="J781" s="18">
        <f t="shared" si="297"/>
        <v>3.4544593077973826</v>
      </c>
      <c r="K781" s="18">
        <f t="shared" si="297"/>
        <v>4.1274552410927585</v>
      </c>
      <c r="L781" s="18">
        <f t="shared" si="297"/>
        <v>5.8483383546052359</v>
      </c>
      <c r="M781" s="18">
        <f t="shared" si="297"/>
        <v>6.9533923527201349</v>
      </c>
      <c r="N781" s="18">
        <f t="shared" si="297"/>
        <v>-9.7714997523147797</v>
      </c>
      <c r="O781" s="18">
        <f t="shared" si="297"/>
        <v>-18.742878653113749</v>
      </c>
      <c r="P781" s="18">
        <f t="shared" si="297"/>
        <v>-43.26331753140478</v>
      </c>
      <c r="Q781" s="18">
        <f t="shared" si="297"/>
        <v>166.15079019176054</v>
      </c>
      <c r="R781" s="18">
        <f t="shared" si="297"/>
        <v>134.46775779344094</v>
      </c>
      <c r="S781" s="18">
        <f t="shared" si="297"/>
        <v>173.36442264260552</v>
      </c>
      <c r="T781" s="18">
        <f t="shared" si="297"/>
        <v>127.37702945138248</v>
      </c>
      <c r="U781" s="18">
        <f t="shared" si="297"/>
        <v>150.7752743100892</v>
      </c>
      <c r="V781" s="18">
        <f t="shared" si="297"/>
        <v>172.39083013607629</v>
      </c>
      <c r="W781" s="18">
        <f t="shared" si="297"/>
        <v>83.160548811985677</v>
      </c>
      <c r="X781" s="18">
        <f t="shared" si="297"/>
        <v>155.6740021401304</v>
      </c>
      <c r="Y781" s="18">
        <f t="shared" si="297"/>
        <v>128.45177318833186</v>
      </c>
      <c r="Z781" s="18">
        <f t="shared" si="297"/>
        <v>130.4911558283398</v>
      </c>
      <c r="AA781" s="18">
        <f t="shared" si="297"/>
        <v>146.06658790234215</v>
      </c>
      <c r="AB781" s="18">
        <f t="shared" si="297"/>
        <v>84.978370867952975</v>
      </c>
      <c r="AC781" s="18">
        <f t="shared" si="297"/>
        <v>67.727419695551575</v>
      </c>
      <c r="AD781" s="18">
        <f t="shared" si="297"/>
        <v>118.68834332422796</v>
      </c>
      <c r="AE781" s="18">
        <f t="shared" si="297"/>
        <v>104.91061076901099</v>
      </c>
      <c r="AF781" s="18">
        <f t="shared" si="297"/>
        <v>119.37533443250031</v>
      </c>
      <c r="AG781" s="18">
        <f t="shared" si="297"/>
        <v>96.181057867217689</v>
      </c>
      <c r="AH781" s="18">
        <f t="shared" si="297"/>
        <v>75.037846668084441</v>
      </c>
      <c r="AI781" s="18">
        <f t="shared" si="297"/>
        <v>88.857151610749753</v>
      </c>
      <c r="AJ781" s="18">
        <f t="shared" si="297"/>
        <v>57.313721729873365</v>
      </c>
      <c r="AK781" s="18">
        <f t="shared" si="297"/>
        <v>53.28311479990964</v>
      </c>
      <c r="AL781" s="18">
        <f t="shared" si="297"/>
        <v>83.580074347373525</v>
      </c>
    </row>
    <row r="782" spans="1:38" x14ac:dyDescent="0.25">
      <c r="A782" s="135"/>
      <c r="G782" s="135"/>
      <c r="H782" s="135"/>
      <c r="I782" s="135"/>
      <c r="J782" s="135"/>
      <c r="K782" s="135"/>
      <c r="L782" s="135"/>
      <c r="M782" s="135"/>
      <c r="N782" s="135"/>
      <c r="O782" s="135"/>
      <c r="P782" s="135"/>
      <c r="Q782" s="135"/>
      <c r="R782" s="135"/>
      <c r="S782" s="135"/>
      <c r="T782" s="135"/>
      <c r="U782" s="135"/>
      <c r="V782" s="135"/>
      <c r="W782" s="135"/>
      <c r="X782" s="135"/>
      <c r="Y782" s="135"/>
      <c r="Z782" s="135"/>
      <c r="AA782" s="135"/>
      <c r="AB782" s="135"/>
      <c r="AC782" s="135"/>
      <c r="AD782" s="135"/>
      <c r="AE782" s="135"/>
      <c r="AF782" s="135"/>
      <c r="AG782" s="135"/>
      <c r="AH782" s="135"/>
      <c r="AI782" s="135"/>
      <c r="AJ782" s="135"/>
      <c r="AK782" s="135"/>
      <c r="AL782" s="135"/>
    </row>
    <row r="783" spans="1:38" x14ac:dyDescent="0.25">
      <c r="A783" s="135"/>
      <c r="G783" s="135"/>
      <c r="H783" s="135"/>
      <c r="I783" s="135"/>
      <c r="J783" s="135"/>
      <c r="K783" s="135"/>
      <c r="L783" s="135"/>
      <c r="M783" s="135"/>
      <c r="N783" s="135"/>
      <c r="O783" s="135"/>
      <c r="P783" s="135"/>
      <c r="Q783" s="135"/>
      <c r="R783" s="135"/>
      <c r="S783" s="135"/>
      <c r="T783" s="135"/>
      <c r="U783" s="135"/>
      <c r="V783" s="135"/>
      <c r="W783" s="135"/>
      <c r="X783" s="135"/>
      <c r="Y783" s="135"/>
      <c r="Z783" s="135"/>
      <c r="AA783" s="135"/>
      <c r="AB783" s="135"/>
      <c r="AC783" s="135"/>
      <c r="AD783" s="135"/>
      <c r="AE783" s="135"/>
      <c r="AF783" s="135"/>
      <c r="AG783" s="135"/>
      <c r="AH783" s="135"/>
      <c r="AI783" s="135"/>
      <c r="AJ783" s="135"/>
      <c r="AK783" s="135"/>
      <c r="AL783" s="135"/>
    </row>
    <row r="784" spans="1:38" x14ac:dyDescent="0.25">
      <c r="A784" s="135"/>
      <c r="G784" s="135"/>
      <c r="H784" s="135"/>
      <c r="I784" s="135"/>
      <c r="J784" s="135"/>
      <c r="K784" s="135"/>
      <c r="L784" s="135"/>
      <c r="M784" s="135"/>
      <c r="N784" s="135"/>
      <c r="O784" s="135"/>
      <c r="P784" s="135"/>
      <c r="Q784" s="135"/>
      <c r="R784" s="135"/>
      <c r="S784" s="135"/>
      <c r="T784" s="135"/>
      <c r="U784" s="135"/>
      <c r="V784" s="135"/>
      <c r="W784" s="135"/>
      <c r="X784" s="135"/>
      <c r="Y784" s="135"/>
      <c r="Z784" s="135"/>
      <c r="AA784" s="135"/>
      <c r="AB784" s="135"/>
      <c r="AC784" s="135"/>
      <c r="AD784" s="135"/>
      <c r="AE784" s="135"/>
      <c r="AF784" s="135"/>
      <c r="AG784" s="135"/>
      <c r="AH784" s="135"/>
      <c r="AI784" s="135"/>
      <c r="AJ784" s="135"/>
      <c r="AK784" s="135"/>
      <c r="AL784" s="135"/>
    </row>
    <row r="785" spans="1:38" x14ac:dyDescent="0.25">
      <c r="A785" s="135"/>
      <c r="G785" s="135"/>
      <c r="H785" s="135"/>
      <c r="I785" s="135"/>
      <c r="J785" s="135"/>
      <c r="K785" s="135"/>
      <c r="L785" s="135"/>
      <c r="M785" s="135"/>
      <c r="N785" s="135"/>
      <c r="O785" s="135"/>
      <c r="P785" s="135"/>
      <c r="Q785" s="135"/>
      <c r="R785" s="135"/>
      <c r="S785" s="135"/>
      <c r="T785" s="135"/>
      <c r="U785" s="135"/>
      <c r="V785" s="135"/>
      <c r="W785" s="135"/>
      <c r="X785" s="135"/>
      <c r="Y785" s="135"/>
      <c r="Z785" s="135"/>
      <c r="AA785" s="135"/>
      <c r="AB785" s="135"/>
      <c r="AC785" s="135"/>
      <c r="AD785" s="135"/>
      <c r="AE785" s="135"/>
      <c r="AF785" s="135"/>
      <c r="AG785" s="135"/>
      <c r="AH785" s="135"/>
      <c r="AI785" s="135"/>
      <c r="AJ785" s="135"/>
      <c r="AK785" s="135"/>
      <c r="AL785" s="135"/>
    </row>
    <row r="786" spans="1:38" x14ac:dyDescent="0.25">
      <c r="A786" s="135"/>
      <c r="G786" s="135"/>
      <c r="H786" s="135"/>
      <c r="I786" s="135"/>
      <c r="J786" s="135"/>
      <c r="K786" s="135"/>
      <c r="L786" s="135"/>
      <c r="M786" s="135"/>
      <c r="N786" s="135"/>
      <c r="O786" s="135"/>
      <c r="P786" s="135"/>
      <c r="Q786" s="135"/>
      <c r="R786" s="135"/>
      <c r="S786" s="135"/>
      <c r="T786" s="135"/>
      <c r="U786" s="135"/>
      <c r="V786" s="135"/>
      <c r="W786" s="135"/>
      <c r="X786" s="135"/>
      <c r="Y786" s="135"/>
      <c r="Z786" s="135"/>
      <c r="AA786" s="135"/>
      <c r="AB786" s="135"/>
      <c r="AC786" s="135"/>
      <c r="AD786" s="135"/>
      <c r="AE786" s="135"/>
      <c r="AF786" s="135"/>
      <c r="AG786" s="135"/>
      <c r="AH786" s="135"/>
      <c r="AI786" s="135"/>
      <c r="AJ786" s="135"/>
      <c r="AK786" s="135"/>
      <c r="AL786" s="135"/>
    </row>
    <row r="787" spans="1:38" x14ac:dyDescent="0.25">
      <c r="A787" s="135"/>
      <c r="G787" s="135"/>
      <c r="H787" s="135"/>
      <c r="I787" s="135"/>
      <c r="J787" s="135"/>
      <c r="K787" s="135"/>
      <c r="L787" s="135"/>
      <c r="M787" s="135"/>
      <c r="N787" s="135"/>
      <c r="O787" s="135"/>
      <c r="P787" s="135"/>
      <c r="Q787" s="135"/>
      <c r="R787" s="135"/>
      <c r="S787" s="135"/>
      <c r="T787" s="135"/>
      <c r="U787" s="135"/>
      <c r="V787" s="135"/>
      <c r="W787" s="135"/>
      <c r="X787" s="135"/>
      <c r="Y787" s="135"/>
      <c r="Z787" s="135"/>
      <c r="AA787" s="135"/>
      <c r="AB787" s="135"/>
      <c r="AC787" s="135"/>
      <c r="AD787" s="135"/>
      <c r="AE787" s="135"/>
      <c r="AF787" s="135"/>
      <c r="AG787" s="135"/>
      <c r="AH787" s="135"/>
      <c r="AI787" s="135"/>
      <c r="AJ787" s="135"/>
      <c r="AK787" s="135"/>
      <c r="AL787" s="135"/>
    </row>
    <row r="788" spans="1:38" ht="15.75" thickBot="1" x14ac:dyDescent="0.3">
      <c r="A788" s="139"/>
      <c r="B788" s="139"/>
      <c r="C788" s="139"/>
      <c r="D788" s="139"/>
      <c r="E788" s="139"/>
      <c r="F788" s="139"/>
      <c r="G788" s="139"/>
      <c r="H788" s="139"/>
      <c r="I788" s="139"/>
      <c r="J788" s="139"/>
      <c r="K788" s="139"/>
      <c r="L788" s="139"/>
      <c r="M788" s="139"/>
      <c r="N788" s="139"/>
      <c r="O788" s="139"/>
      <c r="P788" s="139"/>
      <c r="Q788" s="139"/>
      <c r="R788" s="139"/>
      <c r="S788" s="139"/>
      <c r="T788" s="139"/>
      <c r="U788" s="139"/>
      <c r="V788" s="139"/>
      <c r="W788" s="139"/>
      <c r="X788" s="139"/>
      <c r="Y788" s="139"/>
      <c r="Z788" s="139"/>
      <c r="AA788" s="139"/>
      <c r="AB788" s="139"/>
      <c r="AC788" s="139"/>
      <c r="AD788" s="139"/>
      <c r="AE788" s="139"/>
      <c r="AF788" s="139"/>
      <c r="AG788" s="139"/>
      <c r="AH788" s="139"/>
      <c r="AI788" s="139"/>
      <c r="AJ788" s="139"/>
      <c r="AK788" s="139"/>
      <c r="AL788" s="139"/>
    </row>
    <row r="789" spans="1:38" x14ac:dyDescent="0.25">
      <c r="A789" s="134" t="str">
        <f>+A769</f>
        <v>Option 10:  750 MW in 2028</v>
      </c>
      <c r="B789" s="134"/>
      <c r="G789" s="135"/>
      <c r="H789" s="135"/>
      <c r="I789" s="135"/>
      <c r="J789" s="135"/>
      <c r="K789" s="135"/>
      <c r="L789" s="135"/>
      <c r="M789" s="135"/>
      <c r="N789" s="135"/>
      <c r="O789" s="135"/>
      <c r="P789" s="135"/>
      <c r="Q789" s="135"/>
      <c r="R789" s="135"/>
      <c r="S789" s="135"/>
      <c r="T789" s="135"/>
      <c r="U789" s="135"/>
      <c r="V789" s="135"/>
      <c r="W789" s="135"/>
      <c r="X789" s="135"/>
      <c r="Y789" s="135"/>
      <c r="Z789" s="135"/>
      <c r="AA789" s="135"/>
      <c r="AB789" s="135"/>
      <c r="AC789" s="135"/>
      <c r="AD789" s="135"/>
      <c r="AE789" s="135"/>
      <c r="AF789" s="135"/>
      <c r="AG789" s="135"/>
      <c r="AH789" s="135"/>
      <c r="AI789" s="135"/>
      <c r="AJ789" s="135"/>
      <c r="AK789" s="135"/>
      <c r="AL789" s="135"/>
    </row>
    <row r="790" spans="1:38" x14ac:dyDescent="0.25">
      <c r="A790" s="134" t="s">
        <v>15</v>
      </c>
      <c r="B790" s="134" t="str">
        <f>+Overview!D10</f>
        <v>4. Accelerated transition to low emissions future</v>
      </c>
      <c r="G790" s="135"/>
      <c r="H790" s="135"/>
      <c r="I790" s="135"/>
      <c r="J790" s="135"/>
      <c r="K790" s="135"/>
      <c r="L790" s="135"/>
      <c r="M790" s="135"/>
      <c r="N790" s="135"/>
      <c r="O790" s="135"/>
      <c r="P790" s="135"/>
      <c r="Q790" s="135"/>
      <c r="R790" s="135"/>
      <c r="S790" s="135"/>
      <c r="T790" s="135"/>
      <c r="U790" s="135"/>
      <c r="V790" s="135"/>
      <c r="W790" s="135"/>
      <c r="X790" s="135"/>
      <c r="Y790" s="135"/>
      <c r="Z790" s="135"/>
      <c r="AA790" s="135"/>
      <c r="AB790" s="135"/>
      <c r="AC790" s="135"/>
      <c r="AD790" s="135"/>
      <c r="AE790" s="135"/>
      <c r="AF790" s="135"/>
      <c r="AG790" s="135"/>
      <c r="AH790" s="135"/>
      <c r="AI790" s="135"/>
      <c r="AJ790" s="135"/>
      <c r="AK790" s="135"/>
      <c r="AL790" s="135"/>
    </row>
    <row r="791" spans="1:38" x14ac:dyDescent="0.25">
      <c r="A791" s="136" t="s">
        <v>145</v>
      </c>
      <c r="B791" s="137" t="s">
        <v>170</v>
      </c>
      <c r="C791" s="137" t="s">
        <v>142</v>
      </c>
      <c r="D791" s="138" t="s">
        <v>147</v>
      </c>
      <c r="G791" s="135"/>
      <c r="H791" s="135"/>
      <c r="I791" s="135"/>
      <c r="J791" s="135"/>
      <c r="K791" s="135"/>
      <c r="L791" s="135"/>
      <c r="M791" s="135"/>
      <c r="N791" s="135"/>
      <c r="O791" s="135"/>
      <c r="P791" s="135"/>
      <c r="Q791" s="135"/>
      <c r="R791" s="135"/>
      <c r="S791" s="135"/>
      <c r="T791" s="135"/>
      <c r="U791" s="135"/>
      <c r="V791" s="135"/>
      <c r="W791" s="135"/>
      <c r="X791" s="135"/>
      <c r="Y791" s="135"/>
      <c r="Z791" s="135"/>
      <c r="AA791" s="135"/>
      <c r="AB791" s="135"/>
      <c r="AC791" s="135"/>
      <c r="AD791" s="135"/>
      <c r="AE791" s="135"/>
      <c r="AF791" s="135"/>
      <c r="AG791" s="135"/>
      <c r="AH791" s="135"/>
      <c r="AI791" s="135"/>
      <c r="AJ791" s="135"/>
      <c r="AK791" s="135"/>
      <c r="AL791" s="135"/>
    </row>
    <row r="792" spans="1:38" x14ac:dyDescent="0.25">
      <c r="A792" s="135"/>
      <c r="G792" s="135" t="s">
        <v>128</v>
      </c>
      <c r="H792" s="135"/>
      <c r="I792" s="142" t="s">
        <v>23</v>
      </c>
      <c r="J792" s="142" t="s">
        <v>24</v>
      </c>
      <c r="K792" s="142" t="s">
        <v>25</v>
      </c>
      <c r="L792" s="142" t="s">
        <v>26</v>
      </c>
      <c r="M792" s="142" t="s">
        <v>27</v>
      </c>
      <c r="N792" s="142" t="s">
        <v>28</v>
      </c>
      <c r="O792" s="142" t="s">
        <v>29</v>
      </c>
      <c r="P792" s="142" t="s">
        <v>30</v>
      </c>
      <c r="Q792" s="142" t="s">
        <v>31</v>
      </c>
      <c r="R792" s="142" t="s">
        <v>32</v>
      </c>
      <c r="S792" s="142" t="s">
        <v>33</v>
      </c>
      <c r="T792" s="142" t="s">
        <v>34</v>
      </c>
      <c r="U792" s="142" t="s">
        <v>35</v>
      </c>
      <c r="V792" s="142" t="s">
        <v>36</v>
      </c>
      <c r="W792" s="142" t="s">
        <v>37</v>
      </c>
      <c r="X792" s="142" t="s">
        <v>38</v>
      </c>
      <c r="Y792" s="142" t="s">
        <v>39</v>
      </c>
      <c r="Z792" s="142" t="s">
        <v>40</v>
      </c>
      <c r="AA792" s="142" t="s">
        <v>41</v>
      </c>
      <c r="AB792" s="142" t="s">
        <v>42</v>
      </c>
      <c r="AC792" s="142" t="s">
        <v>43</v>
      </c>
      <c r="AD792" s="142" t="s">
        <v>44</v>
      </c>
      <c r="AE792" s="142" t="s">
        <v>45</v>
      </c>
      <c r="AF792" s="142" t="s">
        <v>46</v>
      </c>
      <c r="AG792" s="142" t="s">
        <v>47</v>
      </c>
      <c r="AH792" s="142" t="s">
        <v>48</v>
      </c>
      <c r="AI792" s="142" t="s">
        <v>49</v>
      </c>
      <c r="AJ792" s="142" t="s">
        <v>50</v>
      </c>
      <c r="AK792" s="142" t="s">
        <v>51</v>
      </c>
      <c r="AL792" s="142" t="s">
        <v>52</v>
      </c>
    </row>
    <row r="793" spans="1:38" x14ac:dyDescent="0.25">
      <c r="A793" s="135"/>
      <c r="G793" s="8"/>
      <c r="H793" s="9" t="s">
        <v>16</v>
      </c>
      <c r="I793" s="141">
        <v>-1.8697765618761295</v>
      </c>
      <c r="J793" s="141">
        <v>-7.2177229649354544</v>
      </c>
      <c r="K793" s="141">
        <v>1.880893572917671</v>
      </c>
      <c r="L793" s="141">
        <v>6.147804229255712</v>
      </c>
      <c r="M793" s="141">
        <v>8.8782736794130415</v>
      </c>
      <c r="N793" s="141">
        <v>-11.114114342984067</v>
      </c>
      <c r="O793" s="141">
        <v>-25.853000516380916</v>
      </c>
      <c r="P793" s="141">
        <v>-9.1217620810737117</v>
      </c>
      <c r="Q793" s="141">
        <v>95.903409599142378</v>
      </c>
      <c r="R793" s="141">
        <v>48.099630876698939</v>
      </c>
      <c r="S793" s="141">
        <v>62.112795133060445</v>
      </c>
      <c r="T793" s="141">
        <v>47.252803596762078</v>
      </c>
      <c r="U793" s="141">
        <v>59.772786788055782</v>
      </c>
      <c r="V793" s="141">
        <v>79.116139607559489</v>
      </c>
      <c r="W793" s="141">
        <v>30.524080190549739</v>
      </c>
      <c r="X793" s="141">
        <v>49.876035865332142</v>
      </c>
      <c r="Y793" s="141">
        <v>26.774273591591736</v>
      </c>
      <c r="Z793" s="141">
        <v>31.164877318376966</v>
      </c>
      <c r="AA793" s="141">
        <v>32.264495809269192</v>
      </c>
      <c r="AB793" s="141">
        <v>-2.1826959842455835</v>
      </c>
      <c r="AC793" s="141">
        <v>-3.606589803272982</v>
      </c>
      <c r="AD793" s="141">
        <v>-1.3643283375158717</v>
      </c>
      <c r="AE793" s="141">
        <v>-4.5076078038282503</v>
      </c>
      <c r="AF793" s="141">
        <v>35.180347669267576</v>
      </c>
      <c r="AG793" s="141">
        <v>21.681573275343908</v>
      </c>
      <c r="AH793" s="141">
        <v>19.51589660941363</v>
      </c>
      <c r="AI793" s="141">
        <v>89.656557240004986</v>
      </c>
      <c r="AJ793" s="141">
        <v>82.576397461518354</v>
      </c>
      <c r="AK793" s="141">
        <v>83.2780508361393</v>
      </c>
      <c r="AL793" s="141">
        <v>118.58467354943969</v>
      </c>
    </row>
    <row r="794" spans="1:38" x14ac:dyDescent="0.25">
      <c r="A794" s="135"/>
      <c r="G794" s="11"/>
      <c r="H794" s="9" t="s">
        <v>125</v>
      </c>
      <c r="I794" s="10">
        <v>-1.4292102815013479</v>
      </c>
      <c r="J794" s="10">
        <v>-2.707759728420811</v>
      </c>
      <c r="K794" s="10">
        <v>-0.8022958252785628</v>
      </c>
      <c r="L794" s="10">
        <v>1.6908230237139819</v>
      </c>
      <c r="M794" s="10">
        <v>1.4802602074986311</v>
      </c>
      <c r="N794" s="10">
        <v>-3.0746024902937279</v>
      </c>
      <c r="O794" s="10">
        <v>-5.1838674884099021</v>
      </c>
      <c r="P794" s="10">
        <v>8.4977495752548293</v>
      </c>
      <c r="Q794" s="10">
        <v>47.180238849091495</v>
      </c>
      <c r="R794" s="10">
        <v>20.370630583485479</v>
      </c>
      <c r="S794" s="10">
        <v>24.439872948363586</v>
      </c>
      <c r="T794" s="10">
        <v>7.9857491519600217</v>
      </c>
      <c r="U794" s="10">
        <v>12.126829402720205</v>
      </c>
      <c r="V794" s="10">
        <v>19.184890458384871</v>
      </c>
      <c r="W794" s="10">
        <v>8.6425223100967514</v>
      </c>
      <c r="X794" s="10">
        <v>11.099499562972028</v>
      </c>
      <c r="Y794" s="10">
        <v>8.1493975293161611</v>
      </c>
      <c r="Z794" s="10">
        <v>8.0995649971118837</v>
      </c>
      <c r="AA794" s="10">
        <v>5.9951670563654034</v>
      </c>
      <c r="AB794" s="10">
        <v>-28.069599874908818</v>
      </c>
      <c r="AC794" s="10">
        <v>-36.807165547826799</v>
      </c>
      <c r="AD794" s="10">
        <v>-33.805225328455208</v>
      </c>
      <c r="AE794" s="10">
        <v>-31.372145139780855</v>
      </c>
      <c r="AF794" s="10">
        <v>-15.907090030038376</v>
      </c>
      <c r="AG794" s="10">
        <v>-18.999084888265088</v>
      </c>
      <c r="AH794" s="10">
        <v>-18.438437406928983</v>
      </c>
      <c r="AI794" s="10">
        <v>-0.43307594074326516</v>
      </c>
      <c r="AJ794" s="10">
        <v>-3.2293645088146832</v>
      </c>
      <c r="AK794" s="10">
        <v>-0.7581886676899785</v>
      </c>
      <c r="AL794" s="10">
        <v>6.1127231834437907</v>
      </c>
    </row>
    <row r="795" spans="1:38" x14ac:dyDescent="0.25">
      <c r="A795" s="135"/>
      <c r="G795" s="12"/>
      <c r="H795" s="9" t="s">
        <v>17</v>
      </c>
      <c r="I795" s="10">
        <v>2.5886694425803398</v>
      </c>
      <c r="J795" s="10">
        <v>7.8039836922093855</v>
      </c>
      <c r="K795" s="10">
        <v>1.8769151360406795</v>
      </c>
      <c r="L795" s="10">
        <v>-1.1962729049628251E-2</v>
      </c>
      <c r="M795" s="10">
        <v>3.5953165222213102</v>
      </c>
      <c r="N795" s="10">
        <v>3.4311495235197071</v>
      </c>
      <c r="O795" s="10">
        <v>-1.6101638428694969</v>
      </c>
      <c r="P795" s="10">
        <v>-5.3268250970704685</v>
      </c>
      <c r="Q795" s="10">
        <v>13.644321406229665</v>
      </c>
      <c r="R795" s="10">
        <v>40.260806785080149</v>
      </c>
      <c r="S795" s="10">
        <v>22.406352680679902</v>
      </c>
      <c r="T795" s="10">
        <v>40.694287538550043</v>
      </c>
      <c r="U795" s="10">
        <v>38.025663793379181</v>
      </c>
      <c r="V795" s="10">
        <v>39.046498686370796</v>
      </c>
      <c r="W795" s="10">
        <v>25.86942367882034</v>
      </c>
      <c r="X795" s="10">
        <v>90.969445770849461</v>
      </c>
      <c r="Y795" s="10">
        <v>72.799489042109371</v>
      </c>
      <c r="Z795" s="10">
        <v>93.859569273759917</v>
      </c>
      <c r="AA795" s="10">
        <v>103.00922143178013</v>
      </c>
      <c r="AB795" s="10">
        <v>197.16290203679023</v>
      </c>
      <c r="AC795" s="10">
        <v>251.50224424516</v>
      </c>
      <c r="AD795" s="10">
        <v>236.39767013961568</v>
      </c>
      <c r="AE795" s="10">
        <v>189.63266535872981</v>
      </c>
      <c r="AF795" s="10">
        <v>169.11423147977985</v>
      </c>
      <c r="AG795" s="10">
        <v>171.43619028682019</v>
      </c>
      <c r="AH795" s="10">
        <v>158.16794008531997</v>
      </c>
      <c r="AI795" s="10">
        <v>69.786268015469886</v>
      </c>
      <c r="AJ795" s="10">
        <v>66.915162991120269</v>
      </c>
      <c r="AK795" s="10">
        <v>13.578723589959964</v>
      </c>
      <c r="AL795" s="10">
        <v>15.942169643660122</v>
      </c>
    </row>
    <row r="796" spans="1:38" x14ac:dyDescent="0.25">
      <c r="A796" s="135"/>
      <c r="G796" s="13"/>
      <c r="H796" s="9" t="s">
        <v>126</v>
      </c>
      <c r="I796" s="10">
        <v>0.43565284454109587</v>
      </c>
      <c r="J796" s="10">
        <v>1.1119155350517076</v>
      </c>
      <c r="K796" s="10">
        <v>-0.15561172541993074</v>
      </c>
      <c r="L796" s="10">
        <v>-0.67038565639722947</v>
      </c>
      <c r="M796" s="10">
        <v>-0.65198379754474445</v>
      </c>
      <c r="N796" s="10">
        <v>1.9444440501117697</v>
      </c>
      <c r="O796" s="10">
        <v>2.2466334891371389</v>
      </c>
      <c r="P796" s="10">
        <v>1.1483856864309701</v>
      </c>
      <c r="Q796" s="10">
        <v>-1.495257375348956</v>
      </c>
      <c r="R796" s="10">
        <v>4.1901791717817787</v>
      </c>
      <c r="S796" s="10">
        <v>2.5286632832603573E-2</v>
      </c>
      <c r="T796" s="10">
        <v>4.9821956242601573</v>
      </c>
      <c r="U796" s="10">
        <v>3.3316717767897899</v>
      </c>
      <c r="V796" s="10">
        <v>2.2052143471710224</v>
      </c>
      <c r="W796" s="10">
        <v>4.1179652728306451</v>
      </c>
      <c r="X796" s="10">
        <v>1.4715638196570922</v>
      </c>
      <c r="Y796" s="10">
        <v>4.0182467517494729</v>
      </c>
      <c r="Z796" s="10">
        <v>2.5315438744262337</v>
      </c>
      <c r="AA796" s="10">
        <v>-1.0642232363958328</v>
      </c>
      <c r="AB796" s="10">
        <v>10.359373850973327</v>
      </c>
      <c r="AC796" s="10">
        <v>9.6406303047740494</v>
      </c>
      <c r="AD796" s="10">
        <v>8.6607615217358216</v>
      </c>
      <c r="AE796" s="10">
        <v>8.8738515906034081</v>
      </c>
      <c r="AF796" s="10">
        <v>3.5735759318038163</v>
      </c>
      <c r="AG796" s="10">
        <v>5.3162944760925939</v>
      </c>
      <c r="AH796" s="10">
        <v>5.3824427767210068</v>
      </c>
      <c r="AI796" s="10">
        <v>-0.71289393130598455</v>
      </c>
      <c r="AJ796" s="10">
        <v>6.2908864896996874E-2</v>
      </c>
      <c r="AK796" s="10">
        <v>-4.7424622303721264</v>
      </c>
      <c r="AL796" s="10">
        <v>-4.1199701474148469</v>
      </c>
    </row>
    <row r="797" spans="1:38" x14ac:dyDescent="0.25">
      <c r="A797" s="135"/>
      <c r="G797" s="14"/>
      <c r="H797" s="9" t="s">
        <v>18</v>
      </c>
      <c r="I797" s="10">
        <v>-1.4965352448778037E-2</v>
      </c>
      <c r="J797" s="10">
        <v>-1.8020718440712655E-2</v>
      </c>
      <c r="K797" s="10">
        <v>1.7040021631801299</v>
      </c>
      <c r="L797" s="10">
        <v>1.7750294211721354</v>
      </c>
      <c r="M797" s="10">
        <v>1.511720543000493</v>
      </c>
      <c r="N797" s="10">
        <v>0.94450486231504627</v>
      </c>
      <c r="O797" s="10">
        <v>1.8003361997561456</v>
      </c>
      <c r="P797" s="10">
        <v>0.30522591099307306</v>
      </c>
      <c r="Q797" s="10">
        <v>25.192424727304285</v>
      </c>
      <c r="R797" s="10">
        <v>21.428562982275622</v>
      </c>
      <c r="S797" s="10">
        <v>20.787251965379824</v>
      </c>
      <c r="T797" s="10">
        <v>24.457838388254231</v>
      </c>
      <c r="U797" s="10">
        <v>31.456743701783978</v>
      </c>
      <c r="V797" s="10">
        <v>22.089764983766315</v>
      </c>
      <c r="W797" s="10">
        <v>18.97214210089615</v>
      </c>
      <c r="X797" s="10">
        <v>32.688459286112902</v>
      </c>
      <c r="Y797" s="10">
        <v>34.530045138413982</v>
      </c>
      <c r="Z797" s="10">
        <v>27.837910688692659</v>
      </c>
      <c r="AA797" s="10">
        <v>28.434231962086301</v>
      </c>
      <c r="AB797" s="10">
        <v>13.027018601917291</v>
      </c>
      <c r="AC797" s="10">
        <v>6.7789664437267447</v>
      </c>
      <c r="AD797" s="10">
        <v>6.4012530838126622</v>
      </c>
      <c r="AE797" s="10">
        <v>6.044592702793409</v>
      </c>
      <c r="AF797" s="10">
        <v>17.431660355687598</v>
      </c>
      <c r="AG797" s="10">
        <v>10.950591618853991</v>
      </c>
      <c r="AH797" s="10">
        <v>8.9402563244800035</v>
      </c>
      <c r="AI797" s="10">
        <v>14.941696124464329</v>
      </c>
      <c r="AJ797" s="10">
        <v>14.587390381179318</v>
      </c>
      <c r="AK797" s="10">
        <v>13.825830343842654</v>
      </c>
      <c r="AL797" s="10">
        <v>23.56438653266764</v>
      </c>
    </row>
    <row r="798" spans="1:38" x14ac:dyDescent="0.25">
      <c r="A798" s="135"/>
      <c r="G798" s="15"/>
      <c r="H798" s="9" t="s">
        <v>19</v>
      </c>
      <c r="I798" s="10">
        <v>-5.2817012479999995E-2</v>
      </c>
      <c r="J798" s="10">
        <v>-5.3682813789999999E-2</v>
      </c>
      <c r="K798" s="10">
        <v>-10.228922461659991</v>
      </c>
      <c r="L798" s="10">
        <v>-4.0660665757700016</v>
      </c>
      <c r="M798" s="10">
        <v>-0.96140661848000009</v>
      </c>
      <c r="N798" s="10">
        <v>1.7732688440199986</v>
      </c>
      <c r="O798" s="10">
        <v>-2.8626475902199999</v>
      </c>
      <c r="P798" s="10">
        <v>-0.86631711417000101</v>
      </c>
      <c r="Q798" s="10">
        <v>0.80992404150000008</v>
      </c>
      <c r="R798" s="10">
        <v>0.58956385583999993</v>
      </c>
      <c r="S798" s="10">
        <v>-0.18952383653000071</v>
      </c>
      <c r="T798" s="10">
        <v>-4.3517909297400017</v>
      </c>
      <c r="U798" s="10">
        <v>-5.4209713369999989E-2</v>
      </c>
      <c r="V798" s="10">
        <v>-0.68726261095999952</v>
      </c>
      <c r="W798" s="10">
        <v>1.8376525767099996</v>
      </c>
      <c r="X798" s="10">
        <v>-1.583685178320005</v>
      </c>
      <c r="Y798" s="10">
        <v>0.69872969393000028</v>
      </c>
      <c r="Z798" s="10">
        <v>-1.0662804071399989</v>
      </c>
      <c r="AA798" s="10">
        <v>1.3348412829994771E-2</v>
      </c>
      <c r="AB798" s="10">
        <v>-0.13069388581999064</v>
      </c>
      <c r="AC798" s="10">
        <v>-0.15642486978999992</v>
      </c>
      <c r="AD798" s="10">
        <v>0.91838445911000832</v>
      </c>
      <c r="AE798" s="10">
        <v>-0.3465743849199967</v>
      </c>
      <c r="AF798" s="10">
        <v>-4.3789078126199943</v>
      </c>
      <c r="AG798" s="10">
        <v>-0.16986656480000001</v>
      </c>
      <c r="AH798" s="10">
        <v>2.3333986698300002</v>
      </c>
      <c r="AI798" s="10">
        <v>6.6855717868200042</v>
      </c>
      <c r="AJ798" s="10">
        <v>13.674838110920007</v>
      </c>
      <c r="AK798" s="10">
        <v>116.51960518317</v>
      </c>
      <c r="AL798" s="10">
        <v>102.7090331930699</v>
      </c>
    </row>
    <row r="799" spans="1:38" x14ac:dyDescent="0.25">
      <c r="A799" s="135"/>
      <c r="G799" s="16"/>
      <c r="H799" s="9" t="s">
        <v>20</v>
      </c>
      <c r="I799" s="10">
        <v>1.5737023646373558</v>
      </c>
      <c r="J799" s="10">
        <v>-1.3478677916858974E-3</v>
      </c>
      <c r="K799" s="10">
        <v>-2.2951312141480321E-5</v>
      </c>
      <c r="L799" s="10">
        <v>-1.0980631026851597</v>
      </c>
      <c r="M799" s="10">
        <v>-0.79603499598499283</v>
      </c>
      <c r="N799" s="10">
        <v>-1.4618084316679792E-4</v>
      </c>
      <c r="O799" s="10">
        <v>-6.3228528139210098</v>
      </c>
      <c r="P799" s="10">
        <v>-9.6408033671478535</v>
      </c>
      <c r="Q799" s="10">
        <v>5.0874431494326728</v>
      </c>
      <c r="R799" s="10">
        <v>4.0063103709752266</v>
      </c>
      <c r="S799" s="10">
        <v>-0.27589172497124137</v>
      </c>
      <c r="T799" s="10">
        <v>-7.7494783484584467E-2</v>
      </c>
      <c r="U799" s="10">
        <v>-0.58199834799369654</v>
      </c>
      <c r="V799" s="10">
        <v>-3.2491416146710635E-5</v>
      </c>
      <c r="W799" s="10">
        <v>-0.55035453919817678</v>
      </c>
      <c r="X799" s="10">
        <v>-1.2231894145663869E-5</v>
      </c>
      <c r="Y799" s="10">
        <v>-1.0342685331517546E-5</v>
      </c>
      <c r="Z799" s="10">
        <v>-9.7333354959224063E-6</v>
      </c>
      <c r="AA799" s="10">
        <v>-8.8445142856130772E-6</v>
      </c>
      <c r="AB799" s="10">
        <v>9.3542284310702186</v>
      </c>
      <c r="AC799" s="10">
        <v>4.4188470950146552E-2</v>
      </c>
      <c r="AD799" s="10">
        <v>-0.32462727578100159</v>
      </c>
      <c r="AE799" s="10">
        <v>-2.6889599180069127E-6</v>
      </c>
      <c r="AF799" s="10">
        <v>-1.8147690372449148</v>
      </c>
      <c r="AG799" s="10">
        <v>0.11303895417357124</v>
      </c>
      <c r="AH799" s="10">
        <v>0.10651453402223066</v>
      </c>
      <c r="AI799" s="10">
        <v>3.1071174942309927</v>
      </c>
      <c r="AJ799" s="10">
        <v>2.0556798243932182</v>
      </c>
      <c r="AK799" s="10">
        <v>-4.7497124551171472</v>
      </c>
      <c r="AL799" s="10">
        <v>-3.9262895473486832E-3</v>
      </c>
    </row>
    <row r="800" spans="1:38" x14ac:dyDescent="0.25">
      <c r="A800" s="135"/>
      <c r="G800" s="17"/>
      <c r="H800" s="9" t="s">
        <v>21</v>
      </c>
      <c r="I800" s="10">
        <v>-5.9981877884000001E-2</v>
      </c>
      <c r="J800" s="10">
        <v>-3.5080191304999953E-2</v>
      </c>
      <c r="K800" s="10">
        <v>1.1470556710000024E-2</v>
      </c>
      <c r="L800" s="10">
        <v>3.6172162349999981E-2</v>
      </c>
      <c r="M800" s="10">
        <v>1.7802951680000012E-2</v>
      </c>
      <c r="N800" s="10">
        <v>-3.8622278250000031E-2</v>
      </c>
      <c r="O800" s="10">
        <v>-0.12838696505999991</v>
      </c>
      <c r="P800" s="10">
        <v>-7.7374464000000032E-2</v>
      </c>
      <c r="Q800" s="10">
        <v>-0.61747211199999996</v>
      </c>
      <c r="R800" s="10">
        <v>-0.589982334</v>
      </c>
      <c r="S800" s="10">
        <v>-0.42133694600000016</v>
      </c>
      <c r="T800" s="10">
        <v>-0.59993163100000002</v>
      </c>
      <c r="U800" s="10">
        <v>-0.53026860599999992</v>
      </c>
      <c r="V800" s="10">
        <v>-0.37982572949999999</v>
      </c>
      <c r="W800" s="10">
        <v>-0.56468923600000009</v>
      </c>
      <c r="X800" s="10">
        <v>-0.24744864500000002</v>
      </c>
      <c r="Y800" s="10">
        <v>-0.22807855199999999</v>
      </c>
      <c r="Z800" s="10">
        <v>-9.8681339999999951E-2</v>
      </c>
      <c r="AA800" s="10">
        <v>-3.2099590000000067E-2</v>
      </c>
      <c r="AB800" s="10">
        <v>-0.13152209799999998</v>
      </c>
      <c r="AC800" s="10">
        <v>-0.14447183900000005</v>
      </c>
      <c r="AD800" s="10">
        <v>7.1214075000000016E-2</v>
      </c>
      <c r="AE800" s="10">
        <v>-5.3713983000000021E-2</v>
      </c>
      <c r="AF800" s="10">
        <v>-6.5497775000000036E-2</v>
      </c>
      <c r="AG800" s="10">
        <v>-6.7457537999999984E-2</v>
      </c>
      <c r="AH800" s="10">
        <v>4.4556749999999368E-3</v>
      </c>
      <c r="AI800" s="10">
        <v>1.1211126999999987E-2</v>
      </c>
      <c r="AJ800" s="10">
        <v>-3.4328886000000031E-2</v>
      </c>
      <c r="AK800" s="10">
        <v>-7.9111055000000069E-2</v>
      </c>
      <c r="AL800" s="10">
        <v>7.5160977800000014E-2</v>
      </c>
    </row>
    <row r="801" spans="1:38" x14ac:dyDescent="0.25">
      <c r="A801" s="135"/>
      <c r="G801" s="135"/>
      <c r="H801" s="135" t="s">
        <v>22</v>
      </c>
      <c r="I801" s="18">
        <f>+SUM(I793:I800)</f>
        <v>1.171273565568536</v>
      </c>
      <c r="J801" s="18">
        <f t="shared" ref="J801:AL801" si="298">+SUM(J793:J800)</f>
        <v>-1.1177150574225707</v>
      </c>
      <c r="K801" s="18">
        <f t="shared" si="298"/>
        <v>-5.7135715348221456</v>
      </c>
      <c r="L801" s="18">
        <f t="shared" si="298"/>
        <v>3.8033507725898099</v>
      </c>
      <c r="M801" s="18">
        <f t="shared" si="298"/>
        <v>13.073948491803739</v>
      </c>
      <c r="N801" s="18">
        <f t="shared" si="298"/>
        <v>-6.1341180124044401</v>
      </c>
      <c r="O801" s="18">
        <f t="shared" si="298"/>
        <v>-37.913949527968043</v>
      </c>
      <c r="P801" s="18">
        <f t="shared" si="298"/>
        <v>-15.081720950783163</v>
      </c>
      <c r="Q801" s="18">
        <f t="shared" si="298"/>
        <v>185.70503228535156</v>
      </c>
      <c r="R801" s="18">
        <f t="shared" si="298"/>
        <v>138.35570229213718</v>
      </c>
      <c r="S801" s="18">
        <f t="shared" si="298"/>
        <v>128.8848068528151</v>
      </c>
      <c r="T801" s="18">
        <f t="shared" si="298"/>
        <v>120.34365695556194</v>
      </c>
      <c r="U801" s="18">
        <f t="shared" si="298"/>
        <v>143.54721879536524</v>
      </c>
      <c r="V801" s="18">
        <f t="shared" si="298"/>
        <v>160.57538725137636</v>
      </c>
      <c r="W801" s="18">
        <f t="shared" si="298"/>
        <v>88.848742354705436</v>
      </c>
      <c r="X801" s="18">
        <f t="shared" si="298"/>
        <v>184.27385824970949</v>
      </c>
      <c r="Y801" s="18">
        <f t="shared" si="298"/>
        <v>146.7420928524254</v>
      </c>
      <c r="Z801" s="18">
        <f t="shared" si="298"/>
        <v>162.32849467189214</v>
      </c>
      <c r="AA801" s="18">
        <f t="shared" si="298"/>
        <v>168.6201330014209</v>
      </c>
      <c r="AB801" s="18">
        <f t="shared" si="298"/>
        <v>199.38901107777667</v>
      </c>
      <c r="AC801" s="18">
        <f t="shared" si="298"/>
        <v>227.25137740472115</v>
      </c>
      <c r="AD801" s="18">
        <f t="shared" si="298"/>
        <v>216.95510233752208</v>
      </c>
      <c r="AE801" s="18">
        <f t="shared" si="298"/>
        <v>168.27106565163763</v>
      </c>
      <c r="AF801" s="18">
        <f t="shared" si="298"/>
        <v>203.13355078163553</v>
      </c>
      <c r="AG801" s="18">
        <f t="shared" si="298"/>
        <v>190.26127962021914</v>
      </c>
      <c r="AH801" s="18">
        <f t="shared" si="298"/>
        <v>176.01246726785786</v>
      </c>
      <c r="AI801" s="18">
        <f t="shared" si="298"/>
        <v>183.04245191594094</v>
      </c>
      <c r="AJ801" s="18">
        <f t="shared" si="298"/>
        <v>176.60868423921349</v>
      </c>
      <c r="AK801" s="18">
        <f t="shared" si="298"/>
        <v>216.87273554493268</v>
      </c>
      <c r="AL801" s="18">
        <f t="shared" si="298"/>
        <v>262.86425064311896</v>
      </c>
    </row>
    <row r="802" spans="1:38" x14ac:dyDescent="0.25">
      <c r="A802" s="135"/>
      <c r="G802" s="135"/>
      <c r="H802" s="135"/>
      <c r="I802" s="135"/>
      <c r="J802" s="135"/>
      <c r="K802" s="135"/>
      <c r="L802" s="135"/>
      <c r="M802" s="135"/>
      <c r="N802" s="135"/>
      <c r="O802" s="135"/>
      <c r="P802" s="135"/>
      <c r="Q802" s="135"/>
      <c r="R802" s="135"/>
      <c r="S802" s="135"/>
      <c r="T802" s="135"/>
      <c r="U802" s="135"/>
      <c r="V802" s="135"/>
      <c r="W802" s="135"/>
      <c r="X802" s="135"/>
      <c r="Y802" s="135"/>
      <c r="Z802" s="135"/>
      <c r="AA802" s="135"/>
      <c r="AB802" s="135"/>
      <c r="AC802" s="135"/>
      <c r="AD802" s="135"/>
      <c r="AE802" s="135"/>
      <c r="AF802" s="135"/>
      <c r="AG802" s="135"/>
      <c r="AH802" s="135"/>
      <c r="AI802" s="135"/>
      <c r="AJ802" s="135"/>
      <c r="AK802" s="135"/>
      <c r="AL802" s="135"/>
    </row>
    <row r="803" spans="1:38" x14ac:dyDescent="0.25">
      <c r="A803" s="135"/>
      <c r="G803" s="135"/>
      <c r="H803" s="135"/>
      <c r="I803" s="135"/>
      <c r="J803" s="135"/>
      <c r="K803" s="135"/>
      <c r="L803" s="135"/>
      <c r="M803" s="135"/>
      <c r="N803" s="135"/>
      <c r="O803" s="135"/>
      <c r="P803" s="135"/>
      <c r="Q803" s="135"/>
      <c r="R803" s="135"/>
      <c r="S803" s="135"/>
      <c r="T803" s="135"/>
      <c r="U803" s="135"/>
      <c r="V803" s="135"/>
      <c r="W803" s="135"/>
      <c r="X803" s="135"/>
      <c r="Y803" s="135"/>
      <c r="Z803" s="135"/>
      <c r="AA803" s="135"/>
      <c r="AB803" s="135"/>
      <c r="AC803" s="135"/>
      <c r="AD803" s="135"/>
      <c r="AE803" s="135"/>
      <c r="AF803" s="135"/>
      <c r="AG803" s="135"/>
      <c r="AH803" s="135"/>
      <c r="AI803" s="135"/>
      <c r="AJ803" s="135"/>
      <c r="AK803" s="135"/>
      <c r="AL803" s="135"/>
    </row>
    <row r="804" spans="1:38" x14ac:dyDescent="0.25">
      <c r="A804" s="135"/>
      <c r="G804" s="135"/>
      <c r="H804" s="135"/>
      <c r="I804" s="135"/>
      <c r="J804" s="135"/>
      <c r="K804" s="135"/>
      <c r="L804" s="135"/>
      <c r="M804" s="135"/>
      <c r="N804" s="135"/>
      <c r="O804" s="135"/>
      <c r="P804" s="135"/>
      <c r="Q804" s="135"/>
      <c r="R804" s="135"/>
      <c r="S804" s="135"/>
      <c r="T804" s="135"/>
      <c r="U804" s="135"/>
      <c r="V804" s="135"/>
      <c r="W804" s="135"/>
      <c r="X804" s="135"/>
      <c r="Y804" s="135"/>
      <c r="Z804" s="135"/>
      <c r="AA804" s="135"/>
      <c r="AB804" s="135"/>
      <c r="AC804" s="135"/>
      <c r="AD804" s="135"/>
      <c r="AE804" s="135"/>
      <c r="AF804" s="135"/>
      <c r="AG804" s="135"/>
      <c r="AH804" s="135"/>
      <c r="AI804" s="135"/>
      <c r="AJ804" s="135"/>
      <c r="AK804" s="135"/>
      <c r="AL804" s="135"/>
    </row>
    <row r="805" spans="1:38" x14ac:dyDescent="0.25">
      <c r="A805" s="135"/>
      <c r="G805" s="135"/>
      <c r="H805" s="135"/>
      <c r="I805" s="135"/>
      <c r="J805" s="135"/>
      <c r="K805" s="135"/>
      <c r="L805" s="135"/>
      <c r="M805" s="135"/>
      <c r="N805" s="135"/>
      <c r="O805" s="135"/>
      <c r="P805" s="135"/>
      <c r="Q805" s="135"/>
      <c r="R805" s="135"/>
      <c r="S805" s="135"/>
      <c r="T805" s="135"/>
      <c r="U805" s="135"/>
      <c r="V805" s="135"/>
      <c r="W805" s="135"/>
      <c r="X805" s="135"/>
      <c r="Y805" s="135"/>
      <c r="Z805" s="135"/>
      <c r="AA805" s="135"/>
      <c r="AB805" s="135"/>
      <c r="AC805" s="135"/>
      <c r="AD805" s="135"/>
      <c r="AE805" s="135"/>
      <c r="AF805" s="135"/>
      <c r="AG805" s="135"/>
      <c r="AH805" s="135"/>
      <c r="AI805" s="135"/>
      <c r="AJ805" s="135"/>
      <c r="AK805" s="135"/>
      <c r="AL805" s="135"/>
    </row>
    <row r="806" spans="1:38" x14ac:dyDescent="0.25">
      <c r="A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  <c r="Q806" s="135"/>
      <c r="R806" s="135"/>
      <c r="S806" s="135"/>
      <c r="T806" s="135"/>
      <c r="U806" s="135"/>
      <c r="V806" s="135"/>
      <c r="W806" s="135"/>
      <c r="X806" s="135"/>
      <c r="Y806" s="135"/>
      <c r="Z806" s="135"/>
      <c r="AA806" s="135"/>
      <c r="AB806" s="135"/>
      <c r="AC806" s="135"/>
      <c r="AD806" s="135"/>
      <c r="AE806" s="135"/>
      <c r="AF806" s="135"/>
      <c r="AG806" s="135"/>
      <c r="AH806" s="135"/>
      <c r="AI806" s="135"/>
      <c r="AJ806" s="135"/>
      <c r="AK806" s="135"/>
      <c r="AL806" s="135"/>
    </row>
    <row r="807" spans="1:38" ht="15.75" thickBot="1" x14ac:dyDescent="0.3">
      <c r="A807" s="135"/>
      <c r="G807" s="135"/>
      <c r="H807" s="135"/>
      <c r="I807" s="135"/>
      <c r="J807" s="135"/>
      <c r="K807" s="135"/>
      <c r="L807" s="135"/>
      <c r="M807" s="135"/>
      <c r="N807" s="135"/>
      <c r="O807" s="135"/>
      <c r="P807" s="135"/>
      <c r="Q807" s="135"/>
      <c r="R807" s="135"/>
      <c r="S807" s="135"/>
      <c r="T807" s="135"/>
      <c r="U807" s="135"/>
      <c r="V807" s="135"/>
      <c r="W807" s="135"/>
      <c r="X807" s="135"/>
      <c r="Y807" s="135"/>
      <c r="Z807" s="135"/>
      <c r="AA807" s="135"/>
      <c r="AB807" s="135"/>
      <c r="AC807" s="135"/>
      <c r="AD807" s="135"/>
      <c r="AE807" s="135"/>
      <c r="AF807" s="135"/>
      <c r="AG807" s="135"/>
      <c r="AH807" s="135"/>
      <c r="AI807" s="135"/>
      <c r="AJ807" s="135"/>
      <c r="AK807" s="135"/>
      <c r="AL807" s="135"/>
    </row>
    <row r="808" spans="1:38" ht="21.75" thickTop="1" x14ac:dyDescent="0.35">
      <c r="A808" s="121" t="s">
        <v>14</v>
      </c>
      <c r="B808" s="116"/>
      <c r="C808" s="1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  <c r="T808" s="116"/>
      <c r="U808" s="116"/>
      <c r="V808" s="116"/>
      <c r="W808" s="116"/>
      <c r="X808" s="116"/>
      <c r="Y808" s="116"/>
      <c r="Z808" s="116"/>
      <c r="AA808" s="116"/>
      <c r="AB808" s="116"/>
      <c r="AC808" s="116"/>
      <c r="AD808" s="116"/>
      <c r="AE808" s="116"/>
      <c r="AF808" s="116"/>
      <c r="AG808" s="116"/>
      <c r="AH808" s="116"/>
      <c r="AI808" s="116"/>
      <c r="AJ808" s="116"/>
      <c r="AK808" s="116"/>
      <c r="AL808" s="116"/>
    </row>
    <row r="809" spans="1:38" x14ac:dyDescent="0.25">
      <c r="A809" s="134" t="str">
        <f>+A808</f>
        <v>Option 11: 600 MW in 2028 and 600 MW in 2032</v>
      </c>
      <c r="B809" s="134"/>
      <c r="G809" s="135"/>
      <c r="H809" s="135"/>
      <c r="I809" s="135"/>
      <c r="J809" s="135"/>
      <c r="K809" s="135"/>
      <c r="L809" s="135"/>
      <c r="M809" s="135"/>
      <c r="N809" s="135"/>
      <c r="O809" s="135"/>
      <c r="P809" s="135"/>
      <c r="Q809" s="135"/>
      <c r="R809" s="135"/>
      <c r="S809" s="135"/>
      <c r="T809" s="135"/>
      <c r="U809" s="135"/>
      <c r="V809" s="135"/>
      <c r="W809" s="135"/>
      <c r="X809" s="135"/>
      <c r="Y809" s="135"/>
      <c r="Z809" s="135"/>
      <c r="AA809" s="135"/>
      <c r="AB809" s="135"/>
      <c r="AC809" s="135"/>
      <c r="AD809" s="135"/>
      <c r="AE809" s="135"/>
      <c r="AF809" s="135"/>
      <c r="AG809" s="135"/>
      <c r="AH809" s="135"/>
      <c r="AI809" s="135"/>
      <c r="AJ809" s="135"/>
      <c r="AK809" s="135"/>
      <c r="AL809" s="135"/>
    </row>
    <row r="810" spans="1:38" x14ac:dyDescent="0.25">
      <c r="A810" s="134" t="s">
        <v>15</v>
      </c>
      <c r="B810" s="134" t="str">
        <f>+Overview!D7</f>
        <v>1. Global slowdown</v>
      </c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  <c r="Q810" s="135"/>
      <c r="R810" s="135"/>
      <c r="S810" s="135"/>
      <c r="T810" s="135"/>
      <c r="U810" s="135"/>
      <c r="V810" s="135"/>
      <c r="W810" s="135"/>
      <c r="X810" s="135"/>
      <c r="Y810" s="135"/>
      <c r="Z810" s="135"/>
      <c r="AA810" s="135"/>
      <c r="AB810" s="135"/>
      <c r="AC810" s="135"/>
      <c r="AD810" s="135"/>
      <c r="AE810" s="135"/>
      <c r="AF810" s="135"/>
      <c r="AG810" s="135"/>
      <c r="AH810" s="135"/>
      <c r="AI810" s="135"/>
      <c r="AJ810" s="135"/>
      <c r="AK810" s="135"/>
      <c r="AL810" s="135"/>
    </row>
    <row r="811" spans="1:38" x14ac:dyDescent="0.25">
      <c r="A811" s="136" t="s">
        <v>145</v>
      </c>
      <c r="B811" s="296" t="s">
        <v>254</v>
      </c>
      <c r="C811" s="137" t="s">
        <v>142</v>
      </c>
      <c r="D811" s="137" t="s">
        <v>182</v>
      </c>
      <c r="E811" s="138"/>
      <c r="G811" s="135"/>
      <c r="H811" s="135"/>
      <c r="I811" s="135"/>
      <c r="J811" s="135"/>
      <c r="K811" s="135"/>
      <c r="L811" s="135"/>
      <c r="M811" s="135"/>
      <c r="N811" s="135"/>
      <c r="O811" s="135"/>
      <c r="P811" s="135"/>
      <c r="Q811" s="135"/>
      <c r="R811" s="135"/>
      <c r="S811" s="135"/>
      <c r="T811" s="135"/>
      <c r="U811" s="135"/>
      <c r="V811" s="135"/>
      <c r="W811" s="135"/>
      <c r="X811" s="135"/>
      <c r="Y811" s="135"/>
      <c r="Z811" s="135"/>
      <c r="AA811" s="135"/>
      <c r="AB811" s="135"/>
      <c r="AC811" s="135"/>
      <c r="AD811" s="135"/>
      <c r="AE811" s="135"/>
      <c r="AF811" s="135"/>
      <c r="AG811" s="135"/>
      <c r="AH811" s="135"/>
      <c r="AI811" s="135"/>
      <c r="AJ811" s="135"/>
      <c r="AK811" s="135"/>
      <c r="AL811" s="135"/>
    </row>
    <row r="812" spans="1:38" x14ac:dyDescent="0.25">
      <c r="B812"/>
      <c r="C812"/>
      <c r="D812"/>
      <c r="E812"/>
      <c r="G812" s="135"/>
      <c r="H812" s="135"/>
      <c r="I812" s="135"/>
      <c r="J812" s="135"/>
      <c r="K812" s="135"/>
      <c r="L812" s="135"/>
      <c r="M812" s="135"/>
      <c r="N812" s="135"/>
      <c r="O812" s="135"/>
      <c r="P812" s="135"/>
      <c r="Q812" s="135"/>
      <c r="R812" s="135"/>
      <c r="S812" s="135"/>
      <c r="T812" s="135"/>
      <c r="U812" s="135"/>
      <c r="V812" s="135"/>
      <c r="W812" s="135"/>
      <c r="X812" s="135"/>
      <c r="Y812" s="135"/>
      <c r="Z812" s="135"/>
      <c r="AA812" s="135"/>
      <c r="AB812" s="135"/>
      <c r="AC812" s="135"/>
      <c r="AD812" s="135"/>
      <c r="AE812" s="135"/>
      <c r="AF812" s="135"/>
      <c r="AG812" s="135"/>
      <c r="AH812" s="135"/>
      <c r="AI812" s="135"/>
      <c r="AJ812" s="135"/>
      <c r="AK812" s="135"/>
      <c r="AL812" s="135"/>
    </row>
    <row r="813" spans="1:38" x14ac:dyDescent="0.25">
      <c r="B813"/>
      <c r="C813"/>
      <c r="D813"/>
      <c r="E813"/>
      <c r="G813" s="135" t="s">
        <v>128</v>
      </c>
      <c r="H813" s="135"/>
      <c r="I813" s="142" t="s">
        <v>23</v>
      </c>
      <c r="J813" s="142" t="s">
        <v>24</v>
      </c>
      <c r="K813" s="142" t="s">
        <v>25</v>
      </c>
      <c r="L813" s="142" t="s">
        <v>26</v>
      </c>
      <c r="M813" s="142" t="s">
        <v>27</v>
      </c>
      <c r="N813" s="142" t="s">
        <v>28</v>
      </c>
      <c r="O813" s="142" t="s">
        <v>29</v>
      </c>
      <c r="P813" s="142" t="s">
        <v>30</v>
      </c>
      <c r="Q813" s="142" t="s">
        <v>31</v>
      </c>
      <c r="R813" s="142" t="s">
        <v>32</v>
      </c>
      <c r="S813" s="142" t="s">
        <v>33</v>
      </c>
      <c r="T813" s="142" t="s">
        <v>34</v>
      </c>
      <c r="U813" s="142" t="s">
        <v>35</v>
      </c>
      <c r="V813" s="142" t="s">
        <v>36</v>
      </c>
      <c r="W813" s="142" t="s">
        <v>37</v>
      </c>
      <c r="X813" s="142" t="s">
        <v>38</v>
      </c>
      <c r="Y813" s="142" t="s">
        <v>39</v>
      </c>
      <c r="Z813" s="142" t="s">
        <v>40</v>
      </c>
      <c r="AA813" s="142" t="s">
        <v>41</v>
      </c>
      <c r="AB813" s="142" t="s">
        <v>42</v>
      </c>
      <c r="AC813" s="142" t="s">
        <v>43</v>
      </c>
      <c r="AD813" s="142" t="s">
        <v>44</v>
      </c>
      <c r="AE813" s="142" t="s">
        <v>45</v>
      </c>
      <c r="AF813" s="142" t="s">
        <v>46</v>
      </c>
      <c r="AG813" s="142" t="s">
        <v>47</v>
      </c>
      <c r="AH813" s="142" t="s">
        <v>48</v>
      </c>
      <c r="AI813" s="142" t="s">
        <v>49</v>
      </c>
      <c r="AJ813" s="142" t="s">
        <v>50</v>
      </c>
      <c r="AK813" s="142" t="s">
        <v>51</v>
      </c>
      <c r="AL813" s="142" t="s">
        <v>52</v>
      </c>
    </row>
    <row r="814" spans="1:38" x14ac:dyDescent="0.25">
      <c r="B814"/>
      <c r="C814"/>
      <c r="D814"/>
      <c r="E814"/>
      <c r="G814" s="8"/>
      <c r="H814" s="9" t="s">
        <v>16</v>
      </c>
      <c r="I814" s="10">
        <v>-1.4207378517428967E-4</v>
      </c>
      <c r="J814" s="10">
        <v>-6.3781931188194863E-5</v>
      </c>
      <c r="K814" s="10">
        <v>-6.2733336834712219</v>
      </c>
      <c r="L814" s="10">
        <v>-5.9395670542809142</v>
      </c>
      <c r="M814" s="10">
        <v>-9.0872918474919118</v>
      </c>
      <c r="N814" s="10">
        <v>-20.527274846937587</v>
      </c>
      <c r="O814" s="10">
        <v>-18.662862366866364</v>
      </c>
      <c r="P814" s="10">
        <v>-16.201242233019514</v>
      </c>
      <c r="Q814" s="10">
        <v>-15.257217517991393</v>
      </c>
      <c r="R814" s="10">
        <v>8.8533213472666716</v>
      </c>
      <c r="S814" s="10">
        <v>46.767320686288826</v>
      </c>
      <c r="T814" s="10">
        <v>40.339896780218055</v>
      </c>
      <c r="U814" s="10">
        <v>12.936453988928974</v>
      </c>
      <c r="V814" s="10">
        <v>64.665965328855805</v>
      </c>
      <c r="W814" s="10">
        <v>80.753740736741747</v>
      </c>
      <c r="X814" s="10">
        <v>90.231548104077092</v>
      </c>
      <c r="Y814" s="10">
        <v>47.152452869202989</v>
      </c>
      <c r="Z814" s="10">
        <v>41.582310977727957</v>
      </c>
      <c r="AA814" s="10">
        <v>44.519606650008654</v>
      </c>
      <c r="AB814" s="10">
        <v>28.813652523987685</v>
      </c>
      <c r="AC814" s="10">
        <v>30.064092683577201</v>
      </c>
      <c r="AD814" s="10">
        <v>27.674695907176783</v>
      </c>
      <c r="AE814" s="10">
        <v>20.366994800133398</v>
      </c>
      <c r="AF814" s="10">
        <v>-31.244917675906436</v>
      </c>
      <c r="AG814" s="10">
        <v>-34.460776350714696</v>
      </c>
      <c r="AH814" s="10">
        <v>-33.342655498828435</v>
      </c>
      <c r="AI814" s="10">
        <v>-27.194057106245509</v>
      </c>
      <c r="AJ814" s="10">
        <v>-31.059080855689444</v>
      </c>
      <c r="AK814" s="10">
        <v>-29.270815668265186</v>
      </c>
      <c r="AL814" s="10">
        <v>-23.637355238363398</v>
      </c>
    </row>
    <row r="815" spans="1:38" x14ac:dyDescent="0.25">
      <c r="B815"/>
      <c r="C815"/>
      <c r="D815"/>
      <c r="E815"/>
      <c r="G815" s="11"/>
      <c r="H815" s="9" t="s">
        <v>125</v>
      </c>
      <c r="I815" s="10">
        <v>3.629130591257983</v>
      </c>
      <c r="J815" s="10">
        <v>3.4267147213089899</v>
      </c>
      <c r="K815" s="10">
        <v>1.8165587270782062</v>
      </c>
      <c r="L815" s="10">
        <v>1.8289639424867161</v>
      </c>
      <c r="M815" s="10">
        <v>0.75601288598927141</v>
      </c>
      <c r="N815" s="10">
        <v>-5.667681831261973</v>
      </c>
      <c r="O815" s="10">
        <v>-4.8151406332799169</v>
      </c>
      <c r="P815" s="10">
        <v>-4.105492135690298</v>
      </c>
      <c r="Q815" s="10">
        <v>-0.34836265828951696</v>
      </c>
      <c r="R815" s="10">
        <v>2.5086510678925791</v>
      </c>
      <c r="S815" s="10">
        <v>4.9191740794156971</v>
      </c>
      <c r="T815" s="10">
        <v>8.6297854013089861</v>
      </c>
      <c r="U815" s="10">
        <v>1.0369839205217062</v>
      </c>
      <c r="V815" s="10">
        <v>15.269588307244646</v>
      </c>
      <c r="W815" s="10">
        <v>15.528086386810529</v>
      </c>
      <c r="X815" s="10">
        <v>16.006449424558554</v>
      </c>
      <c r="Y815" s="10">
        <v>4.7726481613227065</v>
      </c>
      <c r="Z815" s="10">
        <v>3.4622175132905681</v>
      </c>
      <c r="AA815" s="10">
        <v>5.0120487438372834</v>
      </c>
      <c r="AB815" s="10">
        <v>-3.1943257010708521</v>
      </c>
      <c r="AC815" s="10">
        <v>-2.0246220250945726</v>
      </c>
      <c r="AD815" s="10">
        <v>-1.5235574897816946</v>
      </c>
      <c r="AE815" s="10">
        <v>-3.3053073451440014</v>
      </c>
      <c r="AF815" s="10">
        <v>-17.833083721757362</v>
      </c>
      <c r="AG815" s="10">
        <v>-18.404638803589364</v>
      </c>
      <c r="AH815" s="10">
        <v>-17.339854584481714</v>
      </c>
      <c r="AI815" s="10">
        <v>-15.836274838125973</v>
      </c>
      <c r="AJ815" s="10">
        <v>-15.746123483076929</v>
      </c>
      <c r="AK815" s="10">
        <v>-14.696427186782387</v>
      </c>
      <c r="AL815" s="10">
        <v>-13.120736625868517</v>
      </c>
    </row>
    <row r="816" spans="1:38" x14ac:dyDescent="0.25">
      <c r="B816"/>
      <c r="C816"/>
      <c r="D816"/>
      <c r="E816"/>
      <c r="G816" s="12"/>
      <c r="H816" s="9" t="s">
        <v>17</v>
      </c>
      <c r="I816" s="10">
        <v>10.40818378754966</v>
      </c>
      <c r="J816" s="10">
        <v>-1.9092504438490323</v>
      </c>
      <c r="K816" s="10">
        <v>6.4190269853302198</v>
      </c>
      <c r="L816" s="10">
        <v>8.1763205882798502</v>
      </c>
      <c r="M816" s="10">
        <v>8.3481785099402259</v>
      </c>
      <c r="N816" s="10">
        <v>-11.999064966799324</v>
      </c>
      <c r="O816" s="10">
        <v>-34.16834517290954</v>
      </c>
      <c r="P816" s="10">
        <v>-3.0987197137892508</v>
      </c>
      <c r="Q816" s="10">
        <v>19.792029077070765</v>
      </c>
      <c r="R816" s="10">
        <v>82.71704158888565</v>
      </c>
      <c r="S816" s="10">
        <v>-18.517105871690546</v>
      </c>
      <c r="T816" s="10">
        <v>34.303178962019729</v>
      </c>
      <c r="U816" s="10">
        <v>74.501696873444416</v>
      </c>
      <c r="V816" s="10">
        <v>64.032379026529725</v>
      </c>
      <c r="W816" s="10">
        <v>27.336540070029287</v>
      </c>
      <c r="X816" s="10">
        <v>99.789962649380186</v>
      </c>
      <c r="Y816" s="10">
        <v>133.03451305707097</v>
      </c>
      <c r="Z816" s="10">
        <v>94.826253100025951</v>
      </c>
      <c r="AA816" s="10">
        <v>81.007111086089822</v>
      </c>
      <c r="AB816" s="10">
        <v>80.630866009690067</v>
      </c>
      <c r="AC816" s="10">
        <v>87.364584796749909</v>
      </c>
      <c r="AD816" s="10">
        <v>129.8348923798502</v>
      </c>
      <c r="AE816" s="10">
        <v>106.71702875869005</v>
      </c>
      <c r="AF816" s="10">
        <v>188.20789930188016</v>
      </c>
      <c r="AG816" s="10">
        <v>176.18014183582011</v>
      </c>
      <c r="AH816" s="10">
        <v>142.87231685299514</v>
      </c>
      <c r="AI816" s="10">
        <v>163.74331519489988</v>
      </c>
      <c r="AJ816" s="10">
        <v>108.73363373296991</v>
      </c>
      <c r="AK816" s="10">
        <v>121.47247206556005</v>
      </c>
      <c r="AL816" s="10">
        <v>147.32101674810997</v>
      </c>
    </row>
    <row r="817" spans="1:38" x14ac:dyDescent="0.25">
      <c r="B817"/>
      <c r="C817"/>
      <c r="D817"/>
      <c r="E817"/>
      <c r="G817" s="13"/>
      <c r="H817" s="9" t="s">
        <v>126</v>
      </c>
      <c r="I817" s="10">
        <v>-0.74319182145791274</v>
      </c>
      <c r="J817" s="10">
        <v>0.38311124768256377</v>
      </c>
      <c r="K817" s="10">
        <v>0.38667645261648431</v>
      </c>
      <c r="L817" s="10">
        <v>0.18038929288297822</v>
      </c>
      <c r="M817" s="10">
        <v>0.5387241766503621</v>
      </c>
      <c r="N817" s="10">
        <v>6.8255717567298007</v>
      </c>
      <c r="O817" s="10">
        <v>10.268164949931702</v>
      </c>
      <c r="P817" s="10">
        <v>4.8617296017998797</v>
      </c>
      <c r="Q817" s="10">
        <v>7.0037140991389606</v>
      </c>
      <c r="R817" s="10">
        <v>10.612162697835288</v>
      </c>
      <c r="S817" s="10">
        <v>6.6911374669268184</v>
      </c>
      <c r="T817" s="10">
        <v>8.174291109583919</v>
      </c>
      <c r="U817" s="10">
        <v>12.360164382756977</v>
      </c>
      <c r="V817" s="10">
        <v>8.7460345275901545</v>
      </c>
      <c r="W817" s="10">
        <v>6.7103628363880148</v>
      </c>
      <c r="X817" s="10">
        <v>0.65166869121009086</v>
      </c>
      <c r="Y817" s="10">
        <v>3.5110158014995818</v>
      </c>
      <c r="Z817" s="10">
        <v>5.6507790080805194</v>
      </c>
      <c r="AA817" s="10">
        <v>3.7083968336460202</v>
      </c>
      <c r="AB817" s="10">
        <v>8.4805025835516403</v>
      </c>
      <c r="AC817" s="10">
        <v>6.1375782959549383</v>
      </c>
      <c r="AD817" s="10">
        <v>5.5793592830967214</v>
      </c>
      <c r="AE817" s="10">
        <v>6.2705402899103149</v>
      </c>
      <c r="AF817" s="10">
        <v>13.662686269107638</v>
      </c>
      <c r="AG817" s="10">
        <v>14.440511302147542</v>
      </c>
      <c r="AH817" s="10">
        <v>13.324247085137188</v>
      </c>
      <c r="AI817" s="10">
        <v>11.521110673550481</v>
      </c>
      <c r="AJ817" s="10">
        <v>11.228807700486982</v>
      </c>
      <c r="AK817" s="10">
        <v>10.053879974510551</v>
      </c>
      <c r="AL817" s="10">
        <v>7.9573116850020824</v>
      </c>
    </row>
    <row r="818" spans="1:38" x14ac:dyDescent="0.25">
      <c r="B818"/>
      <c r="C818"/>
      <c r="D818"/>
      <c r="E818"/>
      <c r="G818" s="14"/>
      <c r="H818" s="9" t="s">
        <v>18</v>
      </c>
      <c r="I818" s="10">
        <v>1.2950619618822901E-5</v>
      </c>
      <c r="J818" s="10">
        <v>7.6683127039024399E-6</v>
      </c>
      <c r="K818" s="10">
        <v>5.2657144354682078E-7</v>
      </c>
      <c r="L818" s="10">
        <v>4.4044769221876761E-6</v>
      </c>
      <c r="M818" s="10">
        <v>6.4562231494892913E-6</v>
      </c>
      <c r="N818" s="10">
        <v>5.251298488550887E-6</v>
      </c>
      <c r="O818" s="10">
        <v>-2.5413939046633159E-5</v>
      </c>
      <c r="P818" s="10">
        <v>-2.4281600332285748E-5</v>
      </c>
      <c r="Q818" s="10">
        <v>-2.8213231208849832E-5</v>
      </c>
      <c r="R818" s="10">
        <v>2.0204856856531705</v>
      </c>
      <c r="S818" s="10">
        <v>1.907961518654016</v>
      </c>
      <c r="T818" s="10">
        <v>2.663795144734344</v>
      </c>
      <c r="U818" s="10">
        <v>1.7937965536151843</v>
      </c>
      <c r="V818" s="10">
        <v>6.9212285331743111</v>
      </c>
      <c r="W818" s="10">
        <v>8.2098091566779416</v>
      </c>
      <c r="X818" s="10">
        <v>10.763132990924447</v>
      </c>
      <c r="Y818" s="10">
        <v>8.6377152451264863</v>
      </c>
      <c r="Z818" s="10">
        <v>8.6670802988240894</v>
      </c>
      <c r="AA818" s="10">
        <v>8.1095477798234015</v>
      </c>
      <c r="AB818" s="10">
        <v>3.4313941826402612</v>
      </c>
      <c r="AC818" s="10">
        <v>4.2062633915804923</v>
      </c>
      <c r="AD818" s="10">
        <v>6.4369996205317506</v>
      </c>
      <c r="AE818" s="10">
        <v>2.0634887096440622</v>
      </c>
      <c r="AF818" s="10">
        <v>-5.1604421447748337</v>
      </c>
      <c r="AG818" s="10">
        <v>-5.9392465244181096</v>
      </c>
      <c r="AH818" s="10">
        <v>-5.3848599049989332</v>
      </c>
      <c r="AI818" s="10">
        <v>-5.0858804210310069</v>
      </c>
      <c r="AJ818" s="10">
        <v>-4.8164128181377208</v>
      </c>
      <c r="AK818" s="10">
        <v>-3.7031067345843098</v>
      </c>
      <c r="AL818" s="10">
        <v>-3.1715833911455888</v>
      </c>
    </row>
    <row r="819" spans="1:38" x14ac:dyDescent="0.25">
      <c r="B819"/>
      <c r="C819"/>
      <c r="D819"/>
      <c r="E819"/>
      <c r="G819" s="15"/>
      <c r="H819" s="9" t="s">
        <v>19</v>
      </c>
      <c r="I819" s="10">
        <v>6.9071814999999842E-4</v>
      </c>
      <c r="J819" s="10">
        <v>6.9178391000000033E-4</v>
      </c>
      <c r="K819" s="10">
        <v>-0.25180470127999399</v>
      </c>
      <c r="L819" s="10">
        <v>1.0159925299983996E-3</v>
      </c>
      <c r="M819" s="10">
        <v>6.8146927000000117E-4</v>
      </c>
      <c r="N819" s="10">
        <v>10.71079943881999</v>
      </c>
      <c r="O819" s="10">
        <v>2.3369045017100056</v>
      </c>
      <c r="P819" s="10">
        <v>5.6009586999999569E-4</v>
      </c>
      <c r="Q819" s="10">
        <v>5.809194900000033E-4</v>
      </c>
      <c r="R819" s="10">
        <v>6.0579349000000181E-4</v>
      </c>
      <c r="S819" s="10">
        <v>6.3546440228200005</v>
      </c>
      <c r="T819" s="10">
        <v>2.379651072E-2</v>
      </c>
      <c r="U819" s="10">
        <v>-7.862895200000013E-4</v>
      </c>
      <c r="V819" s="10">
        <v>0.9347003435800012</v>
      </c>
      <c r="W819" s="10">
        <v>2.8403935195399992</v>
      </c>
      <c r="X819" s="10">
        <v>1.0662345836100009</v>
      </c>
      <c r="Y819" s="10">
        <v>-2.7607380890000199E-2</v>
      </c>
      <c r="Z819" s="10">
        <v>1.3074170896099995</v>
      </c>
      <c r="AA819" s="10">
        <v>1.7142356853099994</v>
      </c>
      <c r="AB819" s="10">
        <v>-9.175929423200003</v>
      </c>
      <c r="AC819" s="10">
        <v>0.33702000782999986</v>
      </c>
      <c r="AD819" s="10">
        <v>-5.6779164641500017</v>
      </c>
      <c r="AE819" s="10">
        <v>-0.12207303411000048</v>
      </c>
      <c r="AF819" s="10">
        <v>-0.4100158599399979</v>
      </c>
      <c r="AG819" s="10">
        <v>3.4593359999999986E-4</v>
      </c>
      <c r="AH819" s="10">
        <v>0.41517323746000123</v>
      </c>
      <c r="AI819" s="10">
        <v>2.0127770309299997</v>
      </c>
      <c r="AJ819" s="10">
        <v>-1.8376928999987996E-3</v>
      </c>
      <c r="AK819" s="10">
        <v>1.4668858219999859E-2</v>
      </c>
      <c r="AL819" s="10">
        <v>0.59868176494999936</v>
      </c>
    </row>
    <row r="820" spans="1:38" x14ac:dyDescent="0.25">
      <c r="B820"/>
      <c r="C820"/>
      <c r="D820"/>
      <c r="E820"/>
      <c r="G820" s="16"/>
      <c r="H820" s="9" t="s">
        <v>20</v>
      </c>
      <c r="I820" s="10">
        <v>-2.1850244542329591</v>
      </c>
      <c r="J820" s="10">
        <v>5.0398902148924426E-5</v>
      </c>
      <c r="K820" s="10">
        <v>2.908892958977127E-4</v>
      </c>
      <c r="L820" s="10">
        <v>-0.10228588343624168</v>
      </c>
      <c r="M820" s="10">
        <v>1.6500659845615218E-3</v>
      </c>
      <c r="N820" s="10">
        <v>1.9876519651539581</v>
      </c>
      <c r="O820" s="10">
        <v>-0.85369037958461991</v>
      </c>
      <c r="P820" s="10">
        <v>-0.13116129415574429</v>
      </c>
      <c r="Q820" s="10">
        <v>-0.93792484001382093</v>
      </c>
      <c r="R820" s="10">
        <v>1.6873285367056212</v>
      </c>
      <c r="S820" s="10">
        <v>0.61325759805977076</v>
      </c>
      <c r="T820" s="10">
        <v>-8.3609365587478113E-4</v>
      </c>
      <c r="U820" s="10">
        <v>-0.77399421775977573</v>
      </c>
      <c r="V820" s="10">
        <v>-1.3794823726263914</v>
      </c>
      <c r="W820" s="10">
        <v>14.005906623491043</v>
      </c>
      <c r="X820" s="10">
        <v>-12.745389139928967</v>
      </c>
      <c r="Y820" s="10">
        <v>1.3486991436861828E-4</v>
      </c>
      <c r="Z820" s="10">
        <v>5.8295845565640599E-7</v>
      </c>
      <c r="AA820" s="10">
        <v>5.4210319044407459E-7</v>
      </c>
      <c r="AB820" s="10">
        <v>1.937490413146717E-6</v>
      </c>
      <c r="AC820" s="10">
        <v>-0.47731310416666234</v>
      </c>
      <c r="AD820" s="10">
        <v>-1.0104419959475407E-6</v>
      </c>
      <c r="AE820" s="10">
        <v>-6.8932322301404166E-7</v>
      </c>
      <c r="AF820" s="10">
        <v>2.4275574444425735E-8</v>
      </c>
      <c r="AG820" s="10">
        <v>-6.2578998326352358E-7</v>
      </c>
      <c r="AH820" s="10">
        <v>-8.4948563627752322E-7</v>
      </c>
      <c r="AI820" s="10">
        <v>-1.7195236174745288E-7</v>
      </c>
      <c r="AJ820" s="10">
        <v>-3.652136973087804E-7</v>
      </c>
      <c r="AK820" s="10">
        <v>8.5153335073393105E-7</v>
      </c>
      <c r="AL820" s="10">
        <v>-5.3495292608045922E-7</v>
      </c>
    </row>
    <row r="821" spans="1:38" x14ac:dyDescent="0.25">
      <c r="B821"/>
      <c r="C821"/>
      <c r="D821"/>
      <c r="E821"/>
      <c r="G821" s="17"/>
      <c r="H821" s="9" t="s">
        <v>21</v>
      </c>
      <c r="I821" s="10">
        <v>1.3541072708999957E-2</v>
      </c>
      <c r="J821" s="10">
        <v>1.4825579358999919E-2</v>
      </c>
      <c r="K821" s="10">
        <v>1.9409661541000045E-2</v>
      </c>
      <c r="L821" s="10">
        <v>2.4145948138999895E-2</v>
      </c>
      <c r="M821" s="10">
        <v>2.4045704517000055E-2</v>
      </c>
      <c r="N821" s="10">
        <v>-0.23806375678900002</v>
      </c>
      <c r="O821" s="10">
        <v>-0.38096722864399996</v>
      </c>
      <c r="P821" s="10">
        <v>-0.19515543312600003</v>
      </c>
      <c r="Q821" s="10">
        <v>-0.40999901190600002</v>
      </c>
      <c r="R821" s="10">
        <v>-0.22286482085700002</v>
      </c>
      <c r="S821" s="10">
        <v>-0.49775858295999992</v>
      </c>
      <c r="T821" s="10">
        <v>-0.43279418269300002</v>
      </c>
      <c r="U821" s="10">
        <v>-0.50962871155699996</v>
      </c>
      <c r="V821" s="10">
        <v>-0.36859061142000005</v>
      </c>
      <c r="W821" s="10">
        <v>-0.47317022224400002</v>
      </c>
      <c r="X821" s="10">
        <v>-0.35125846096000007</v>
      </c>
      <c r="Y821" s="10">
        <v>-0.3580688433469999</v>
      </c>
      <c r="Z821" s="10">
        <v>-0.39031584606999997</v>
      </c>
      <c r="AA821" s="10">
        <v>-0.28092886861999999</v>
      </c>
      <c r="AB821" s="10">
        <v>-0.39422809729999997</v>
      </c>
      <c r="AC821" s="10">
        <v>-0.36835887356899999</v>
      </c>
      <c r="AD821" s="10">
        <v>-0.22138393800599993</v>
      </c>
      <c r="AE821" s="10">
        <v>-0.30081760771800004</v>
      </c>
      <c r="AF821" s="10">
        <v>-0.24757624365499992</v>
      </c>
      <c r="AG821" s="10">
        <v>-0.277849523062</v>
      </c>
      <c r="AH821" s="10">
        <v>-0.20234937282400001</v>
      </c>
      <c r="AI821" s="10">
        <v>-0.13290553479999997</v>
      </c>
      <c r="AJ821" s="10">
        <v>-0.21569046398800001</v>
      </c>
      <c r="AK821" s="10">
        <v>-0.11848707048500001</v>
      </c>
      <c r="AL821" s="10">
        <v>-2.0405933258000011E-2</v>
      </c>
    </row>
    <row r="822" spans="1:38" x14ac:dyDescent="0.25">
      <c r="B822"/>
      <c r="C822"/>
      <c r="D822"/>
      <c r="E822"/>
      <c r="G822" s="135"/>
      <c r="H822" s="135" t="s">
        <v>22</v>
      </c>
      <c r="I822" s="18">
        <f>+SUM(I814:I821)</f>
        <v>11.123200770810216</v>
      </c>
      <c r="J822" s="18">
        <f t="shared" ref="J822" si="299">+SUM(J814:J821)</f>
        <v>1.9160871736951861</v>
      </c>
      <c r="K822" s="18">
        <f t="shared" ref="K822" si="300">+SUM(K814:K821)</f>
        <v>2.1168248576820359</v>
      </c>
      <c r="L822" s="18">
        <f t="shared" ref="L822" si="301">+SUM(L814:L821)</f>
        <v>4.1689872310783089</v>
      </c>
      <c r="M822" s="18">
        <f t="shared" ref="M822" si="302">+SUM(M814:M821)</f>
        <v>0.58200742108265879</v>
      </c>
      <c r="N822" s="18">
        <f t="shared" ref="N822" si="303">+SUM(N814:N821)</f>
        <v>-18.908056989785646</v>
      </c>
      <c r="O822" s="18">
        <f t="shared" ref="O822" si="304">+SUM(O814:O821)</f>
        <v>-46.275961743581782</v>
      </c>
      <c r="P822" s="18">
        <f t="shared" ref="P822" si="305">+SUM(P814:P821)</f>
        <v>-18.869505393711261</v>
      </c>
      <c r="Q822" s="18">
        <f t="shared" ref="Q822" si="306">+SUM(Q814:Q821)</f>
        <v>9.8427918542677855</v>
      </c>
      <c r="R822" s="18">
        <f t="shared" ref="R822" si="307">+SUM(R814:R821)</f>
        <v>108.17673189687197</v>
      </c>
      <c r="S822" s="18">
        <f t="shared" ref="S822" si="308">+SUM(S814:S821)</f>
        <v>48.238630917514577</v>
      </c>
      <c r="T822" s="18">
        <f t="shared" ref="T822" si="309">+SUM(T814:T821)</f>
        <v>93.701113632236158</v>
      </c>
      <c r="U822" s="18">
        <f t="shared" ref="U822" si="310">+SUM(U814:U821)</f>
        <v>101.34468650043048</v>
      </c>
      <c r="V822" s="18">
        <f t="shared" ref="V822" si="311">+SUM(V814:V821)</f>
        <v>158.82182308292826</v>
      </c>
      <c r="W822" s="18">
        <f t="shared" ref="W822" si="312">+SUM(W814:W821)</f>
        <v>154.91166910743453</v>
      </c>
      <c r="X822" s="18">
        <f t="shared" ref="X822" si="313">+SUM(X814:X821)</f>
        <v>205.41234884287141</v>
      </c>
      <c r="Y822" s="18">
        <f t="shared" ref="Y822" si="314">+SUM(Y814:Y821)</f>
        <v>196.72280377990009</v>
      </c>
      <c r="Z822" s="18">
        <f t="shared" ref="Z822" si="315">+SUM(Z814:Z821)</f>
        <v>155.10574272444754</v>
      </c>
      <c r="AA822" s="18">
        <f t="shared" ref="AA822" si="316">+SUM(AA814:AA821)</f>
        <v>143.79001845219835</v>
      </c>
      <c r="AB822" s="18">
        <f t="shared" ref="AB822" si="317">+SUM(AB814:AB821)</f>
        <v>108.59193401578921</v>
      </c>
      <c r="AC822" s="18">
        <f t="shared" ref="AC822" si="318">+SUM(AC814:AC821)</f>
        <v>125.23924517286231</v>
      </c>
      <c r="AD822" s="18">
        <f t="shared" ref="AD822" si="319">+SUM(AD814:AD821)</f>
        <v>162.10308828827579</v>
      </c>
      <c r="AE822" s="18">
        <f t="shared" ref="AE822" si="320">+SUM(AE814:AE821)</f>
        <v>131.68985388208262</v>
      </c>
      <c r="AF822" s="18">
        <f t="shared" ref="AF822" si="321">+SUM(AF814:AF821)</f>
        <v>146.97454994922975</v>
      </c>
      <c r="AG822" s="18">
        <f t="shared" ref="AG822" si="322">+SUM(AG814:AG821)</f>
        <v>131.53848724399347</v>
      </c>
      <c r="AH822" s="18">
        <f t="shared" ref="AH822" si="323">+SUM(AH814:AH821)</f>
        <v>100.34201696497361</v>
      </c>
      <c r="AI822" s="18">
        <f t="shared" ref="AI822" si="324">+SUM(AI814:AI821)</f>
        <v>129.02808482722551</v>
      </c>
      <c r="AJ822" s="18">
        <f t="shared" ref="AJ822" si="325">+SUM(AJ814:AJ821)</f>
        <v>68.123295754451107</v>
      </c>
      <c r="AK822" s="18">
        <f t="shared" ref="AK822" si="326">+SUM(AK814:AK821)</f>
        <v>83.752185089707083</v>
      </c>
      <c r="AL822" s="18">
        <f t="shared" ref="AL822" si="327">+SUM(AL814:AL821)</f>
        <v>115.92692847447361</v>
      </c>
    </row>
    <row r="823" spans="1:38" x14ac:dyDescent="0.25">
      <c r="B823"/>
      <c r="C823"/>
      <c r="D823"/>
      <c r="E823"/>
      <c r="G823" s="135"/>
      <c r="H823" s="135"/>
      <c r="I823" s="135"/>
      <c r="J823" s="135"/>
      <c r="K823" s="135"/>
      <c r="L823" s="135"/>
      <c r="M823" s="135"/>
      <c r="N823" s="135"/>
      <c r="O823" s="135"/>
      <c r="P823" s="135"/>
      <c r="Q823" s="135"/>
      <c r="R823" s="135"/>
      <c r="S823" s="135"/>
      <c r="T823" s="135"/>
      <c r="U823" s="135"/>
      <c r="V823" s="135"/>
      <c r="W823" s="135"/>
      <c r="X823" s="135"/>
      <c r="Y823" s="135"/>
      <c r="Z823" s="135"/>
      <c r="AA823" s="135"/>
      <c r="AB823" s="135"/>
      <c r="AC823" s="135"/>
      <c r="AD823" s="135"/>
      <c r="AE823" s="135"/>
      <c r="AF823" s="135"/>
      <c r="AG823" s="135"/>
      <c r="AH823" s="135"/>
      <c r="AI823" s="135"/>
      <c r="AJ823" s="135"/>
      <c r="AK823" s="135"/>
      <c r="AL823" s="135"/>
    </row>
    <row r="824" spans="1:38" x14ac:dyDescent="0.25">
      <c r="B824"/>
      <c r="C824"/>
      <c r="D824"/>
      <c r="E824"/>
      <c r="G824" s="135"/>
      <c r="H824" s="135"/>
      <c r="I824" s="135"/>
      <c r="J824" s="135"/>
      <c r="K824" s="135"/>
      <c r="L824" s="135"/>
      <c r="M824" s="135"/>
      <c r="N824" s="135"/>
      <c r="O824" s="135"/>
      <c r="P824" s="135"/>
      <c r="Q824" s="135"/>
      <c r="R824" s="135"/>
      <c r="S824" s="135"/>
      <c r="T824" s="135"/>
      <c r="U824" s="135"/>
      <c r="V824" s="135"/>
      <c r="W824" s="135"/>
      <c r="X824" s="135"/>
      <c r="Y824" s="135"/>
      <c r="Z824" s="135"/>
      <c r="AA824" s="135"/>
      <c r="AB824" s="135"/>
      <c r="AC824" s="135"/>
      <c r="AD824" s="135"/>
      <c r="AE824" s="135"/>
      <c r="AF824" s="135"/>
      <c r="AG824" s="135"/>
      <c r="AH824" s="135"/>
      <c r="AI824" s="135"/>
      <c r="AJ824" s="135"/>
      <c r="AK824" s="135"/>
      <c r="AL824" s="135"/>
    </row>
    <row r="825" spans="1:38" x14ac:dyDescent="0.25">
      <c r="B825"/>
      <c r="C825"/>
      <c r="D825"/>
      <c r="E825"/>
      <c r="G825" s="135"/>
      <c r="H825" s="135"/>
      <c r="I825" s="135"/>
      <c r="J825" s="135"/>
      <c r="K825" s="135"/>
      <c r="L825" s="135"/>
      <c r="M825" s="135"/>
      <c r="N825" s="135"/>
      <c r="O825" s="135"/>
      <c r="P825" s="135"/>
      <c r="Q825" s="135"/>
      <c r="R825" s="135"/>
      <c r="S825" s="135"/>
      <c r="T825" s="135"/>
      <c r="U825" s="135"/>
      <c r="V825" s="135"/>
      <c r="W825" s="135"/>
      <c r="X825" s="135"/>
      <c r="Y825" s="135"/>
      <c r="Z825" s="135"/>
      <c r="AA825" s="135"/>
      <c r="AB825" s="135"/>
      <c r="AC825" s="135"/>
      <c r="AD825" s="135"/>
      <c r="AE825" s="135"/>
      <c r="AF825" s="135"/>
      <c r="AG825" s="135"/>
      <c r="AH825" s="135"/>
      <c r="AI825" s="135"/>
      <c r="AJ825" s="135"/>
      <c r="AK825" s="135"/>
      <c r="AL825" s="135"/>
    </row>
    <row r="826" spans="1:38" x14ac:dyDescent="0.25">
      <c r="B826"/>
      <c r="C826"/>
      <c r="D826"/>
      <c r="E826"/>
      <c r="G826" s="135"/>
      <c r="H826" s="135"/>
      <c r="I826" s="135"/>
      <c r="J826" s="135"/>
      <c r="K826" s="135"/>
      <c r="L826" s="135"/>
      <c r="M826" s="135"/>
      <c r="N826" s="135"/>
      <c r="O826" s="135"/>
      <c r="P826" s="135"/>
      <c r="Q826" s="135"/>
      <c r="R826" s="135"/>
      <c r="S826" s="135"/>
      <c r="T826" s="135"/>
      <c r="U826" s="135"/>
      <c r="V826" s="135"/>
      <c r="W826" s="135"/>
      <c r="X826" s="135"/>
      <c r="Y826" s="135"/>
      <c r="Z826" s="135"/>
      <c r="AA826" s="135"/>
      <c r="AB826" s="135"/>
      <c r="AC826" s="135"/>
      <c r="AD826" s="135"/>
      <c r="AE826" s="135"/>
      <c r="AF826" s="135"/>
      <c r="AG826" s="135"/>
      <c r="AH826" s="135"/>
      <c r="AI826" s="135"/>
      <c r="AJ826" s="135"/>
      <c r="AK826" s="135"/>
      <c r="AL826" s="135"/>
    </row>
    <row r="827" spans="1:38" x14ac:dyDescent="0.25">
      <c r="B827"/>
      <c r="C827"/>
      <c r="D827"/>
      <c r="E827"/>
      <c r="G827" s="135"/>
      <c r="H827" s="135"/>
      <c r="I827" s="135"/>
      <c r="J827" s="135"/>
      <c r="K827" s="135"/>
      <c r="L827" s="135"/>
      <c r="M827" s="135"/>
      <c r="N827" s="135"/>
      <c r="O827" s="135"/>
      <c r="P827" s="135"/>
      <c r="Q827" s="135"/>
      <c r="R827" s="135"/>
      <c r="S827" s="135"/>
      <c r="T827" s="135"/>
      <c r="U827" s="135"/>
      <c r="V827" s="135"/>
      <c r="W827" s="135"/>
      <c r="X827" s="135"/>
      <c r="Y827" s="135"/>
      <c r="Z827" s="135"/>
      <c r="AA827" s="135"/>
      <c r="AB827" s="135"/>
      <c r="AC827" s="135"/>
      <c r="AD827" s="135"/>
      <c r="AE827" s="135"/>
      <c r="AF827" s="135"/>
      <c r="AG827" s="135"/>
      <c r="AH827" s="135"/>
      <c r="AI827" s="135"/>
      <c r="AJ827" s="135"/>
      <c r="AK827" s="135"/>
      <c r="AL827" s="135"/>
    </row>
    <row r="828" spans="1:38" x14ac:dyDescent="0.25">
      <c r="A828" s="135"/>
      <c r="G828" s="135"/>
      <c r="H828" s="135"/>
      <c r="I828" s="135"/>
      <c r="J828" s="135"/>
      <c r="K828" s="135"/>
      <c r="L828" s="135"/>
      <c r="M828" s="135"/>
      <c r="N828" s="135"/>
      <c r="O828" s="135"/>
      <c r="P828" s="135"/>
      <c r="Q828" s="135"/>
      <c r="R828" s="135"/>
      <c r="S828" s="135"/>
      <c r="T828" s="135"/>
      <c r="U828" s="135"/>
      <c r="V828" s="135"/>
      <c r="W828" s="135"/>
      <c r="X828" s="135"/>
      <c r="Y828" s="135"/>
      <c r="Z828" s="135"/>
      <c r="AA828" s="135"/>
      <c r="AB828" s="135"/>
      <c r="AC828" s="135"/>
      <c r="AD828" s="135"/>
      <c r="AE828" s="135"/>
      <c r="AF828" s="135"/>
      <c r="AG828" s="135"/>
      <c r="AH828" s="135"/>
      <c r="AI828" s="135"/>
      <c r="AJ828" s="135"/>
      <c r="AK828" s="135"/>
      <c r="AL828" s="135"/>
    </row>
    <row r="829" spans="1:38" ht="15.75" thickBot="1" x14ac:dyDescent="0.3">
      <c r="A829" s="139"/>
      <c r="B829" s="139"/>
      <c r="C829" s="139"/>
      <c r="D829" s="139"/>
      <c r="E829" s="139"/>
      <c r="F829" s="139"/>
      <c r="G829" s="139"/>
      <c r="H829" s="139"/>
      <c r="I829" s="139"/>
      <c r="J829" s="139"/>
      <c r="K829" s="139"/>
      <c r="L829" s="139"/>
      <c r="M829" s="139"/>
      <c r="N829" s="139"/>
      <c r="O829" s="139"/>
      <c r="P829" s="139"/>
      <c r="Q829" s="139"/>
      <c r="R829" s="139"/>
      <c r="S829" s="139"/>
      <c r="T829" s="139"/>
      <c r="U829" s="139"/>
      <c r="V829" s="139"/>
      <c r="W829" s="139"/>
      <c r="X829" s="139"/>
      <c r="Y829" s="139"/>
      <c r="Z829" s="139"/>
      <c r="AA829" s="139"/>
      <c r="AB829" s="139"/>
      <c r="AC829" s="139"/>
      <c r="AD829" s="139"/>
      <c r="AE829" s="139"/>
      <c r="AF829" s="139"/>
      <c r="AG829" s="139"/>
      <c r="AH829" s="139"/>
      <c r="AI829" s="139"/>
      <c r="AJ829" s="139"/>
      <c r="AK829" s="139"/>
      <c r="AL829" s="139"/>
    </row>
    <row r="830" spans="1:38" x14ac:dyDescent="0.25">
      <c r="A830" s="134" t="str">
        <f>+A809</f>
        <v>Option 11: 600 MW in 2028 and 600 MW in 2032</v>
      </c>
      <c r="B830" s="134"/>
      <c r="G830" s="135"/>
      <c r="H830" s="135"/>
      <c r="I830" s="135"/>
      <c r="J830" s="135"/>
      <c r="K830" s="135"/>
      <c r="L830" s="135"/>
      <c r="M830" s="135"/>
      <c r="N830" s="135"/>
      <c r="O830" s="135"/>
      <c r="P830" s="135"/>
      <c r="Q830" s="135"/>
      <c r="R830" s="135"/>
      <c r="S830" s="135"/>
      <c r="T830" s="135"/>
      <c r="U830" s="135"/>
      <c r="V830" s="135"/>
      <c r="W830" s="135"/>
      <c r="X830" s="135"/>
      <c r="Y830" s="135"/>
      <c r="Z830" s="135"/>
      <c r="AA830" s="135"/>
      <c r="AB830" s="135"/>
      <c r="AC830" s="135"/>
      <c r="AD830" s="135"/>
      <c r="AE830" s="135"/>
      <c r="AF830" s="135"/>
      <c r="AG830" s="135"/>
      <c r="AH830" s="135"/>
      <c r="AI830" s="135"/>
      <c r="AJ830" s="135"/>
      <c r="AK830" s="135"/>
      <c r="AL830" s="135"/>
    </row>
    <row r="831" spans="1:38" x14ac:dyDescent="0.25">
      <c r="A831" s="134" t="s">
        <v>15</v>
      </c>
      <c r="B831" s="134" t="str">
        <f>+Overview!D8</f>
        <v>2. Status quo / current policy</v>
      </c>
      <c r="G831" s="135"/>
      <c r="H831" s="135"/>
      <c r="I831" s="135"/>
      <c r="J831" s="135"/>
      <c r="K831" s="135"/>
      <c r="L831" s="135"/>
      <c r="M831" s="135"/>
      <c r="N831" s="135"/>
      <c r="O831" s="135"/>
      <c r="P831" s="135"/>
      <c r="Q831" s="135"/>
      <c r="R831" s="135"/>
      <c r="S831" s="135"/>
      <c r="T831" s="135"/>
      <c r="U831" s="135"/>
      <c r="V831" s="135"/>
      <c r="W831" s="135"/>
      <c r="X831" s="135"/>
      <c r="Y831" s="135"/>
      <c r="Z831" s="135"/>
      <c r="AA831" s="135"/>
      <c r="AB831" s="135"/>
      <c r="AC831" s="135"/>
      <c r="AD831" s="135"/>
      <c r="AE831" s="135"/>
      <c r="AF831" s="135"/>
      <c r="AG831" s="135"/>
      <c r="AH831" s="135"/>
      <c r="AI831" s="135"/>
      <c r="AJ831" s="135"/>
      <c r="AK831" s="135"/>
      <c r="AL831" s="135"/>
    </row>
    <row r="832" spans="1:38" x14ac:dyDescent="0.25">
      <c r="A832" s="136" t="s">
        <v>145</v>
      </c>
      <c r="B832" s="137" t="s">
        <v>255</v>
      </c>
      <c r="C832" s="137" t="s">
        <v>142</v>
      </c>
      <c r="D832" s="138" t="s">
        <v>184</v>
      </c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5"/>
      <c r="U832" s="135"/>
      <c r="V832" s="135"/>
      <c r="W832" s="135"/>
      <c r="X832" s="135"/>
      <c r="Y832" s="135"/>
      <c r="Z832" s="135"/>
      <c r="AA832" s="135"/>
      <c r="AB832" s="135"/>
      <c r="AC832" s="135"/>
      <c r="AD832" s="135"/>
      <c r="AE832" s="135"/>
      <c r="AF832" s="135"/>
      <c r="AG832" s="135"/>
      <c r="AH832" s="135"/>
      <c r="AI832" s="135"/>
      <c r="AJ832" s="135"/>
      <c r="AK832" s="135"/>
      <c r="AL832" s="135"/>
    </row>
    <row r="833" spans="1:38" x14ac:dyDescent="0.25">
      <c r="A833" s="159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5"/>
      <c r="U833" s="135"/>
      <c r="V833" s="135"/>
      <c r="W833" s="135"/>
      <c r="X833" s="135"/>
      <c r="Y833" s="135"/>
      <c r="Z833" s="135"/>
      <c r="AA833" s="135"/>
      <c r="AB833" s="135"/>
      <c r="AC833" s="135"/>
      <c r="AD833" s="135"/>
      <c r="AE833" s="135"/>
      <c r="AF833" s="135"/>
      <c r="AG833" s="135"/>
      <c r="AH833" s="135"/>
      <c r="AI833" s="135"/>
      <c r="AJ833" s="135"/>
      <c r="AK833" s="135"/>
      <c r="AL833" s="135"/>
    </row>
    <row r="834" spans="1:38" x14ac:dyDescent="0.25">
      <c r="G834" s="135" t="s">
        <v>128</v>
      </c>
      <c r="H834" s="135"/>
      <c r="I834" s="142" t="s">
        <v>23</v>
      </c>
      <c r="J834" s="142" t="s">
        <v>24</v>
      </c>
      <c r="K834" s="142" t="s">
        <v>25</v>
      </c>
      <c r="L834" s="142" t="s">
        <v>26</v>
      </c>
      <c r="M834" s="142" t="s">
        <v>27</v>
      </c>
      <c r="N834" s="142" t="s">
        <v>28</v>
      </c>
      <c r="O834" s="142" t="s">
        <v>29</v>
      </c>
      <c r="P834" s="142" t="s">
        <v>30</v>
      </c>
      <c r="Q834" s="142" t="s">
        <v>31</v>
      </c>
      <c r="R834" s="142" t="s">
        <v>32</v>
      </c>
      <c r="S834" s="142" t="s">
        <v>33</v>
      </c>
      <c r="T834" s="142" t="s">
        <v>34</v>
      </c>
      <c r="U834" s="142" t="s">
        <v>35</v>
      </c>
      <c r="V834" s="142" t="s">
        <v>36</v>
      </c>
      <c r="W834" s="142" t="s">
        <v>37</v>
      </c>
      <c r="X834" s="142" t="s">
        <v>38</v>
      </c>
      <c r="Y834" s="142" t="s">
        <v>39</v>
      </c>
      <c r="Z834" s="142" t="s">
        <v>40</v>
      </c>
      <c r="AA834" s="142" t="s">
        <v>41</v>
      </c>
      <c r="AB834" s="142" t="s">
        <v>42</v>
      </c>
      <c r="AC834" s="142" t="s">
        <v>43</v>
      </c>
      <c r="AD834" s="142" t="s">
        <v>44</v>
      </c>
      <c r="AE834" s="142" t="s">
        <v>45</v>
      </c>
      <c r="AF834" s="142" t="s">
        <v>46</v>
      </c>
      <c r="AG834" s="142" t="s">
        <v>47</v>
      </c>
      <c r="AH834" s="142" t="s">
        <v>48</v>
      </c>
      <c r="AI834" s="142" t="s">
        <v>49</v>
      </c>
      <c r="AJ834" s="142" t="s">
        <v>50</v>
      </c>
      <c r="AK834" s="142" t="s">
        <v>51</v>
      </c>
      <c r="AL834" s="142" t="s">
        <v>52</v>
      </c>
    </row>
    <row r="835" spans="1:38" x14ac:dyDescent="0.25">
      <c r="G835" s="8"/>
      <c r="H835" s="9" t="s">
        <v>16</v>
      </c>
      <c r="I835" s="10">
        <v>2.2419316644046523</v>
      </c>
      <c r="J835" s="10">
        <v>2.1190938521512801</v>
      </c>
      <c r="K835" s="10">
        <v>0.13722988951073489</v>
      </c>
      <c r="L835" s="10">
        <v>-4.3026181485397501</v>
      </c>
      <c r="M835" s="10">
        <v>-9.4927129499452008</v>
      </c>
      <c r="N835" s="10">
        <v>-11.48908256405025</v>
      </c>
      <c r="O835" s="10">
        <v>-10.43104856192349</v>
      </c>
      <c r="P835" s="10">
        <v>-20.47156017415432</v>
      </c>
      <c r="Q835" s="10">
        <v>-12.887294722063984</v>
      </c>
      <c r="R835" s="10">
        <v>28.023585373414107</v>
      </c>
      <c r="S835" s="10">
        <v>26.252510066842547</v>
      </c>
      <c r="T835" s="10">
        <v>61.747952411280494</v>
      </c>
      <c r="U835" s="10">
        <v>58.889367029476261</v>
      </c>
      <c r="V835" s="10">
        <v>70.91728185100601</v>
      </c>
      <c r="W835" s="10">
        <v>44.58329641204341</v>
      </c>
      <c r="X835" s="10">
        <v>58.902016366228509</v>
      </c>
      <c r="Y835" s="10">
        <v>5.1823630099574984</v>
      </c>
      <c r="Z835" s="10">
        <v>-31.883188636269551</v>
      </c>
      <c r="AA835" s="10">
        <v>-3.0847146563232855</v>
      </c>
      <c r="AB835" s="10">
        <v>-80.90299663889391</v>
      </c>
      <c r="AC835" s="10">
        <v>-86.03967364069149</v>
      </c>
      <c r="AD835" s="10">
        <v>-76.336254640621064</v>
      </c>
      <c r="AE835" s="10">
        <v>-75.775717515283759</v>
      </c>
      <c r="AF835" s="10">
        <v>-77.343787224144762</v>
      </c>
      <c r="AG835" s="10">
        <v>-79.976330405308545</v>
      </c>
      <c r="AH835" s="10">
        <v>-74.006035490794602</v>
      </c>
      <c r="AI835" s="10">
        <v>-60.787152261751316</v>
      </c>
      <c r="AJ835" s="10">
        <v>-62.61903083878633</v>
      </c>
      <c r="AK835" s="10">
        <v>-51.804775607736019</v>
      </c>
      <c r="AL835" s="10">
        <v>-45.803096584576906</v>
      </c>
    </row>
    <row r="836" spans="1:38" x14ac:dyDescent="0.25">
      <c r="G836" s="11"/>
      <c r="H836" s="9" t="s">
        <v>125</v>
      </c>
      <c r="I836" s="10">
        <v>2.2598441631428017</v>
      </c>
      <c r="J836" s="10">
        <v>2.1339271383617522</v>
      </c>
      <c r="K836" s="10">
        <v>1.9046816603210681</v>
      </c>
      <c r="L836" s="10">
        <v>0.44204902889965325</v>
      </c>
      <c r="M836" s="10">
        <v>-0.54394461470010214</v>
      </c>
      <c r="N836" s="10">
        <v>-3.8613622791143101</v>
      </c>
      <c r="O836" s="10">
        <v>-3.9510183081674199</v>
      </c>
      <c r="P836" s="10">
        <v>-6.4188339398851753</v>
      </c>
      <c r="Q836" s="10">
        <v>5.2413937908693384</v>
      </c>
      <c r="R836" s="10">
        <v>5.482784673635706</v>
      </c>
      <c r="S836" s="10">
        <v>3.9052830615312075</v>
      </c>
      <c r="T836" s="10">
        <v>10.357331154532631</v>
      </c>
      <c r="U836" s="10">
        <v>10.511289197125052</v>
      </c>
      <c r="V836" s="10">
        <v>11.019094622162925</v>
      </c>
      <c r="W836" s="10">
        <v>5.1754061646964828</v>
      </c>
      <c r="X836" s="10">
        <v>7.9994020752913002</v>
      </c>
      <c r="Y836" s="10">
        <v>-5.3368498967828373</v>
      </c>
      <c r="Z836" s="10">
        <v>-8.1307110642591169</v>
      </c>
      <c r="AA836" s="10">
        <v>0.42572553824288661</v>
      </c>
      <c r="AB836" s="10">
        <v>-29.291831742573095</v>
      </c>
      <c r="AC836" s="10">
        <v>-30.546744601376304</v>
      </c>
      <c r="AD836" s="10">
        <v>-27.345583162140542</v>
      </c>
      <c r="AE836" s="10">
        <v>-27.299252352853102</v>
      </c>
      <c r="AF836" s="10">
        <v>-27.757818098288283</v>
      </c>
      <c r="AG836" s="10">
        <v>-28.110864871407102</v>
      </c>
      <c r="AH836" s="10">
        <v>-26.17854084935459</v>
      </c>
      <c r="AI836" s="10">
        <v>-21.747798626342558</v>
      </c>
      <c r="AJ836" s="10">
        <v>-21.933714921921307</v>
      </c>
      <c r="AK836" s="10">
        <v>-17.90277063497939</v>
      </c>
      <c r="AL836" s="10">
        <v>-16.045505409539089</v>
      </c>
    </row>
    <row r="837" spans="1:38" x14ac:dyDescent="0.25">
      <c r="G837" s="12"/>
      <c r="H837" s="9" t="s">
        <v>17</v>
      </c>
      <c r="I837" s="10">
        <v>0.22426170059407013</v>
      </c>
      <c r="J837" s="10">
        <v>1.2966739885291645</v>
      </c>
      <c r="K837" s="10">
        <v>5.3260332294048567</v>
      </c>
      <c r="L837" s="10">
        <v>6.7510415630617899</v>
      </c>
      <c r="M837" s="10">
        <v>8.3170745276302114</v>
      </c>
      <c r="N837" s="10">
        <v>-3.6512923765744745</v>
      </c>
      <c r="O837" s="10">
        <v>-6.5970961554717178</v>
      </c>
      <c r="P837" s="10">
        <v>-4.8364697665897438</v>
      </c>
      <c r="Q837" s="10">
        <v>58.059476398436345</v>
      </c>
      <c r="R837" s="10">
        <v>48.598717566924734</v>
      </c>
      <c r="S837" s="10">
        <v>22.48828768093972</v>
      </c>
      <c r="T837" s="10">
        <v>31.390225894180048</v>
      </c>
      <c r="U837" s="10">
        <v>46.990913488363049</v>
      </c>
      <c r="V837" s="10">
        <v>58.947297894708299</v>
      </c>
      <c r="W837" s="10">
        <v>11.977226822126113</v>
      </c>
      <c r="X837" s="10">
        <v>118.84827456058383</v>
      </c>
      <c r="Y837" s="10">
        <v>155.04852740854494</v>
      </c>
      <c r="Z837" s="10">
        <v>172.66645294167188</v>
      </c>
      <c r="AA837" s="10">
        <v>153.54059230296184</v>
      </c>
      <c r="AB837" s="10">
        <v>230.65380460835922</v>
      </c>
      <c r="AC837" s="10">
        <v>235.46878740299803</v>
      </c>
      <c r="AD837" s="10">
        <v>254.93581852988484</v>
      </c>
      <c r="AE837" s="10">
        <v>258.71642886719007</v>
      </c>
      <c r="AF837" s="10">
        <v>259.84403506111971</v>
      </c>
      <c r="AG837" s="10">
        <v>243.9318690576788</v>
      </c>
      <c r="AH837" s="10">
        <v>216.68044365231026</v>
      </c>
      <c r="AI837" s="10">
        <v>202.14094120416439</v>
      </c>
      <c r="AJ837" s="10">
        <v>167.30253435565373</v>
      </c>
      <c r="AK837" s="10">
        <v>152.82052950492994</v>
      </c>
      <c r="AL837" s="10">
        <v>170.849630706585</v>
      </c>
    </row>
    <row r="838" spans="1:38" x14ac:dyDescent="0.25">
      <c r="G838" s="13"/>
      <c r="H838" s="9" t="s">
        <v>126</v>
      </c>
      <c r="I838" s="10">
        <v>-0.24918843790601386</v>
      </c>
      <c r="J838" s="10">
        <v>0.10201680868715357</v>
      </c>
      <c r="K838" s="10">
        <v>2.5862916779715306E-3</v>
      </c>
      <c r="L838" s="10">
        <v>0.58628639996686616</v>
      </c>
      <c r="M838" s="10">
        <v>0.72481462309042399</v>
      </c>
      <c r="N838" s="10">
        <v>1.5602434980958151</v>
      </c>
      <c r="O838" s="10">
        <v>2.9165744370404809</v>
      </c>
      <c r="P838" s="10">
        <v>4.9915732550676921</v>
      </c>
      <c r="Q838" s="10">
        <v>4.6818330146171547</v>
      </c>
      <c r="R838" s="10">
        <v>6.6051553958686782</v>
      </c>
      <c r="S838" s="10">
        <v>4.3279623626910961</v>
      </c>
      <c r="T838" s="10">
        <v>3.541042753209581</v>
      </c>
      <c r="U838" s="10">
        <v>5.6167154464776559</v>
      </c>
      <c r="V838" s="10">
        <v>4.5416401642812616</v>
      </c>
      <c r="W838" s="10">
        <v>3.2403044952040432</v>
      </c>
      <c r="X838" s="10">
        <v>2.6701924502457928</v>
      </c>
      <c r="Y838" s="10">
        <v>6.6728659660128642</v>
      </c>
      <c r="Z838" s="10">
        <v>12.053092301874528</v>
      </c>
      <c r="AA838" s="10">
        <v>11.42494253323099</v>
      </c>
      <c r="AB838" s="10">
        <v>16.945247271911853</v>
      </c>
      <c r="AC838" s="10">
        <v>16.551750753488534</v>
      </c>
      <c r="AD838" s="10">
        <v>14.279370510406466</v>
      </c>
      <c r="AE838" s="10">
        <v>14.67986980992589</v>
      </c>
      <c r="AF838" s="10">
        <v>13.761259379200112</v>
      </c>
      <c r="AG838" s="10">
        <v>14.453681748759266</v>
      </c>
      <c r="AH838" s="10">
        <v>13.712363665478904</v>
      </c>
      <c r="AI838" s="10">
        <v>11.911649689623914</v>
      </c>
      <c r="AJ838" s="10">
        <v>12.215611134544531</v>
      </c>
      <c r="AK838" s="10">
        <v>10.054461852000031</v>
      </c>
      <c r="AL838" s="10">
        <v>8.253487485580365</v>
      </c>
    </row>
    <row r="839" spans="1:38" x14ac:dyDescent="0.25">
      <c r="G839" s="14"/>
      <c r="H839" s="9" t="s">
        <v>18</v>
      </c>
      <c r="I839" s="10">
        <v>8.010161760800519E-4</v>
      </c>
      <c r="J839" s="10">
        <v>8.4464342537720477E-4</v>
      </c>
      <c r="K839" s="10">
        <v>-1.0581950300922731</v>
      </c>
      <c r="L839" s="10">
        <v>-1.0017578692248323</v>
      </c>
      <c r="M839" s="10">
        <v>-0.94321142871924146</v>
      </c>
      <c r="N839" s="10">
        <v>-0.89057639479147754</v>
      </c>
      <c r="O839" s="10">
        <v>-0.84079098001518449</v>
      </c>
      <c r="P839" s="10">
        <v>-0.79596836141842298</v>
      </c>
      <c r="Q839" s="10">
        <v>-0.74926939714596541</v>
      </c>
      <c r="R839" s="10">
        <v>2.9842962935763104</v>
      </c>
      <c r="S839" s="10">
        <v>2.8180630019253385</v>
      </c>
      <c r="T839" s="10">
        <v>12.421907959963434</v>
      </c>
      <c r="U839" s="10">
        <v>17.896487989148184</v>
      </c>
      <c r="V839" s="10">
        <v>16.788586065034167</v>
      </c>
      <c r="W839" s="10">
        <v>16.290578046097977</v>
      </c>
      <c r="X839" s="10">
        <v>20.673103898075453</v>
      </c>
      <c r="Y839" s="10">
        <v>15.743445677572566</v>
      </c>
      <c r="Z839" s="10">
        <v>11.017266207680905</v>
      </c>
      <c r="AA839" s="10">
        <v>14.16385806055149</v>
      </c>
      <c r="AB839" s="10">
        <v>-1.4645941331955044</v>
      </c>
      <c r="AC839" s="10">
        <v>-4.047218382738123</v>
      </c>
      <c r="AD839" s="10">
        <v>-1.6197873587684626</v>
      </c>
      <c r="AE839" s="10">
        <v>-4.6354828829011296</v>
      </c>
      <c r="AF839" s="10">
        <v>-6.9448676281324708</v>
      </c>
      <c r="AG839" s="10">
        <v>-7.7022190568180235</v>
      </c>
      <c r="AH839" s="10">
        <v>-7.2945384181115003</v>
      </c>
      <c r="AI839" s="10">
        <v>-4.0161394639184778</v>
      </c>
      <c r="AJ839" s="10">
        <v>-4.2724746776419806</v>
      </c>
      <c r="AK839" s="10">
        <v>-0.73764401981014771</v>
      </c>
      <c r="AL839" s="10">
        <v>0.22924972341650118</v>
      </c>
    </row>
    <row r="840" spans="1:38" x14ac:dyDescent="0.25">
      <c r="G840" s="15"/>
      <c r="H840" s="9" t="s">
        <v>19</v>
      </c>
      <c r="I840" s="10">
        <v>3.7046449889999982E-3</v>
      </c>
      <c r="J840" s="10">
        <v>3.708068745999998E-3</v>
      </c>
      <c r="K840" s="10">
        <v>6.4734850981399745</v>
      </c>
      <c r="L840" s="10">
        <v>2.8129254724039949</v>
      </c>
      <c r="M840" s="10">
        <v>3.638082147499988E-2</v>
      </c>
      <c r="N840" s="10">
        <v>-4.309512720110007</v>
      </c>
      <c r="O840" s="10">
        <v>0.60453927609300706</v>
      </c>
      <c r="P840" s="10">
        <v>6.5215576399999982E-3</v>
      </c>
      <c r="Q840" s="10">
        <v>4.7812425236000003E-2</v>
      </c>
      <c r="R840" s="10">
        <v>1.8494381584999997E-2</v>
      </c>
      <c r="S840" s="10">
        <v>0.99080353280699984</v>
      </c>
      <c r="T840" s="10">
        <v>-6.8500745135449925</v>
      </c>
      <c r="U840" s="10">
        <v>2.6193983109999985E-3</v>
      </c>
      <c r="V840" s="10">
        <v>4.0546883382099956</v>
      </c>
      <c r="W840" s="10">
        <v>3.8926513806510008</v>
      </c>
      <c r="X840" s="10">
        <v>-1.0352867657339999</v>
      </c>
      <c r="Y840" s="10">
        <v>3.6848422000000003E-3</v>
      </c>
      <c r="Z840" s="10">
        <v>7.8462942937079996</v>
      </c>
      <c r="AA840" s="10">
        <v>5.2690280956210005</v>
      </c>
      <c r="AB840" s="10">
        <v>-0.25862023880200269</v>
      </c>
      <c r="AC840" s="10">
        <v>-0.43240926996499951</v>
      </c>
      <c r="AD840" s="10">
        <v>0.19899374202499942</v>
      </c>
      <c r="AE840" s="10">
        <v>8.1396211378997663E-2</v>
      </c>
      <c r="AF840" s="10">
        <v>1.8846984321996274E-2</v>
      </c>
      <c r="AG840" s="10">
        <v>1.4815131699998041E-2</v>
      </c>
      <c r="AH840" s="10">
        <v>-5.5566282699998748E-2</v>
      </c>
      <c r="AI840" s="10">
        <v>-9.3169665500014709E-4</v>
      </c>
      <c r="AJ840" s="10">
        <v>0.16763476735099747</v>
      </c>
      <c r="AK840" s="10">
        <v>2.7795525925000675E-2</v>
      </c>
      <c r="AL840" s="10">
        <v>0.66390661643299609</v>
      </c>
    </row>
    <row r="841" spans="1:38" x14ac:dyDescent="0.25">
      <c r="G841" s="16"/>
      <c r="H841" s="9" t="s">
        <v>20</v>
      </c>
      <c r="I841" s="10">
        <v>-2.1363830212108255</v>
      </c>
      <c r="J841" s="10">
        <v>2.4741496444895557E-5</v>
      </c>
      <c r="K841" s="10">
        <v>8.5143645318129267E-6</v>
      </c>
      <c r="L841" s="10">
        <v>1.5000464050104434E-6</v>
      </c>
      <c r="M841" s="10">
        <v>-0.88045203952892948</v>
      </c>
      <c r="N841" s="10">
        <v>1.7521792622215253</v>
      </c>
      <c r="O841" s="10">
        <v>0.27559150834763457</v>
      </c>
      <c r="P841" s="10">
        <v>-0.23892073162970107</v>
      </c>
      <c r="Q841" s="10">
        <v>-1.9104302376293658</v>
      </c>
      <c r="R841" s="10">
        <v>0.27295831455393149</v>
      </c>
      <c r="S841" s="10">
        <v>1.1744046986591568E-6</v>
      </c>
      <c r="T841" s="10">
        <v>3.0608615331740863E-3</v>
      </c>
      <c r="U841" s="10">
        <v>-5.4499308036803917E-3</v>
      </c>
      <c r="V841" s="10">
        <v>2.167580037047345E-6</v>
      </c>
      <c r="W841" s="10">
        <v>5.5113140211843764E-7</v>
      </c>
      <c r="X841" s="10">
        <v>8.4527079766713334E-7</v>
      </c>
      <c r="Y841" s="10">
        <v>-8.4041807610883361E-6</v>
      </c>
      <c r="Z841" s="10">
        <v>1.3492880717988197E-7</v>
      </c>
      <c r="AA841" s="10">
        <v>1.4328569636531013E-7</v>
      </c>
      <c r="AB841" s="10">
        <v>1.3217477504427212E-7</v>
      </c>
      <c r="AC841" s="10">
        <v>8.0357161580119944E-7</v>
      </c>
      <c r="AD841" s="10">
        <v>2.6271606551443517E-7</v>
      </c>
      <c r="AE841" s="10">
        <v>8.7659806425496615E-8</v>
      </c>
      <c r="AF841" s="10">
        <v>4.450001961612296E-7</v>
      </c>
      <c r="AG841" s="10">
        <v>4.3917140995626998E-5</v>
      </c>
      <c r="AH841" s="10">
        <v>2.6738273687680682E-7</v>
      </c>
      <c r="AI841" s="10">
        <v>1.2550710588339861E-7</v>
      </c>
      <c r="AJ841" s="10">
        <v>8.4147952986666744E-8</v>
      </c>
      <c r="AK841" s="10">
        <v>3.1102327304132886E-7</v>
      </c>
      <c r="AL841" s="10">
        <v>2.2170248345307121E-7</v>
      </c>
    </row>
    <row r="842" spans="1:38" x14ac:dyDescent="0.25">
      <c r="G842" s="17"/>
      <c r="H842" s="9" t="s">
        <v>21</v>
      </c>
      <c r="I842" s="10">
        <v>2.8308276026999979E-2</v>
      </c>
      <c r="J842" s="10">
        <v>2.8874210173999937E-2</v>
      </c>
      <c r="K842" s="10">
        <v>4.4106414833000041E-2</v>
      </c>
      <c r="L842" s="10">
        <v>-7.2407278110000473E-3</v>
      </c>
      <c r="M842" s="10">
        <v>-2.6812185810000111E-3</v>
      </c>
      <c r="N842" s="10">
        <v>-5.3974795429999972E-2</v>
      </c>
      <c r="O842" s="10">
        <v>-0.11419150287000002</v>
      </c>
      <c r="P842" s="10">
        <v>-0.15789333612999995</v>
      </c>
      <c r="Q842" s="10">
        <v>-0.45002489130599993</v>
      </c>
      <c r="R842" s="10">
        <v>-0.39019096059399994</v>
      </c>
      <c r="S842" s="10">
        <v>-0.41909305588000001</v>
      </c>
      <c r="T842" s="10">
        <v>-0.33734441090699979</v>
      </c>
      <c r="U842" s="10">
        <v>-0.45163626761499998</v>
      </c>
      <c r="V842" s="10">
        <v>-0.46836355528599993</v>
      </c>
      <c r="W842" s="10">
        <v>-0.53542107870000011</v>
      </c>
      <c r="X842" s="10">
        <v>-0.27363349850000002</v>
      </c>
      <c r="Y842" s="10">
        <v>-0.339217614</v>
      </c>
      <c r="Z842" s="10">
        <v>-0.1450367769</v>
      </c>
      <c r="AA842" s="10">
        <v>-0.11445236060000002</v>
      </c>
      <c r="AB842" s="10">
        <v>-0.2258380042</v>
      </c>
      <c r="AC842" s="10">
        <v>-0.24388894839999994</v>
      </c>
      <c r="AD842" s="10">
        <v>-0.11433428509999993</v>
      </c>
      <c r="AE842" s="10">
        <v>-0.13921864039999993</v>
      </c>
      <c r="AF842" s="10">
        <v>-0.14047950299999998</v>
      </c>
      <c r="AG842" s="10">
        <v>-0.15109844929999999</v>
      </c>
      <c r="AH842" s="10">
        <v>-4.1165519499999997E-2</v>
      </c>
      <c r="AI842" s="10">
        <v>1.0988417100000036E-2</v>
      </c>
      <c r="AJ842" s="10">
        <v>-7.3988151200000019E-2</v>
      </c>
      <c r="AK842" s="10">
        <v>-0.16815522599999999</v>
      </c>
      <c r="AL842" s="10">
        <v>3.5521478099999976E-2</v>
      </c>
    </row>
    <row r="843" spans="1:38" x14ac:dyDescent="0.25">
      <c r="G843" s="135"/>
      <c r="H843" s="135" t="s">
        <v>22</v>
      </c>
      <c r="I843" s="18">
        <f>+SUM(I835:I842)</f>
        <v>2.3732800062167647</v>
      </c>
      <c r="J843" s="18">
        <f t="shared" ref="J843:AL843" si="328">+SUM(J835:J842)</f>
        <v>5.6851634515711718</v>
      </c>
      <c r="K843" s="18">
        <f t="shared" si="328"/>
        <v>12.829936068159865</v>
      </c>
      <c r="L843" s="18">
        <f t="shared" si="328"/>
        <v>5.2806872188031271</v>
      </c>
      <c r="M843" s="18">
        <f t="shared" si="328"/>
        <v>-2.7847322792788387</v>
      </c>
      <c r="N843" s="18">
        <f t="shared" si="328"/>
        <v>-20.94337836975318</v>
      </c>
      <c r="O843" s="18">
        <f t="shared" si="328"/>
        <v>-18.13744028696669</v>
      </c>
      <c r="P843" s="18">
        <f t="shared" si="328"/>
        <v>-27.921551497099674</v>
      </c>
      <c r="Q843" s="18">
        <f t="shared" si="328"/>
        <v>52.033496381013528</v>
      </c>
      <c r="R843" s="18">
        <f t="shared" si="328"/>
        <v>91.595801038964467</v>
      </c>
      <c r="S843" s="18">
        <f t="shared" si="328"/>
        <v>60.363817825261613</v>
      </c>
      <c r="T843" s="18">
        <f t="shared" si="328"/>
        <v>112.27410211024737</v>
      </c>
      <c r="U843" s="18">
        <f t="shared" si="328"/>
        <v>139.45030635048252</v>
      </c>
      <c r="V843" s="18">
        <f t="shared" si="328"/>
        <v>165.80022754769669</v>
      </c>
      <c r="W843" s="18">
        <f t="shared" si="328"/>
        <v>84.624042793250439</v>
      </c>
      <c r="X843" s="18">
        <f t="shared" si="328"/>
        <v>207.78406993146169</v>
      </c>
      <c r="Y843" s="18">
        <f t="shared" si="328"/>
        <v>176.97481098932425</v>
      </c>
      <c r="Z843" s="18">
        <f t="shared" si="328"/>
        <v>163.42416940243544</v>
      </c>
      <c r="AA843" s="18">
        <f t="shared" si="328"/>
        <v>181.62497965697059</v>
      </c>
      <c r="AB843" s="18">
        <f t="shared" si="328"/>
        <v>135.45517125478133</v>
      </c>
      <c r="AC843" s="18">
        <f t="shared" si="328"/>
        <v>130.71060411688725</v>
      </c>
      <c r="AD843" s="18">
        <f t="shared" si="328"/>
        <v>163.99822359840232</v>
      </c>
      <c r="AE843" s="18">
        <f t="shared" si="328"/>
        <v>165.62802358471677</v>
      </c>
      <c r="AF843" s="18">
        <f t="shared" si="328"/>
        <v>161.43718941607648</v>
      </c>
      <c r="AG843" s="18">
        <f t="shared" si="328"/>
        <v>142.45989707244539</v>
      </c>
      <c r="AH843" s="18">
        <f t="shared" si="328"/>
        <v>122.8169610247112</v>
      </c>
      <c r="AI843" s="18">
        <f t="shared" si="328"/>
        <v>127.51155738772805</v>
      </c>
      <c r="AJ843" s="18">
        <f t="shared" si="328"/>
        <v>90.786571752147609</v>
      </c>
      <c r="AK843" s="18">
        <f t="shared" si="328"/>
        <v>92.289441705352687</v>
      </c>
      <c r="AL843" s="18">
        <f t="shared" si="328"/>
        <v>118.18319423770134</v>
      </c>
    </row>
    <row r="844" spans="1:38" x14ac:dyDescent="0.25">
      <c r="G844" s="135"/>
      <c r="H844" s="135"/>
      <c r="I844" s="135"/>
      <c r="J844" s="135"/>
      <c r="K844" s="135"/>
      <c r="L844" s="135"/>
      <c r="M844" s="135"/>
      <c r="N844" s="135"/>
      <c r="O844" s="135"/>
      <c r="P844" s="135"/>
      <c r="Q844" s="135"/>
      <c r="R844" s="135"/>
      <c r="S844" s="135"/>
      <c r="T844" s="135"/>
      <c r="U844" s="135"/>
      <c r="V844" s="135"/>
      <c r="W844" s="135"/>
      <c r="X844" s="135"/>
      <c r="Y844" s="135"/>
      <c r="Z844" s="135"/>
      <c r="AA844" s="135"/>
      <c r="AB844" s="135"/>
      <c r="AC844" s="135"/>
      <c r="AD844" s="135"/>
      <c r="AE844" s="135"/>
      <c r="AF844" s="135"/>
      <c r="AG844" s="135"/>
      <c r="AH844" s="135"/>
      <c r="AI844" s="135"/>
      <c r="AJ844" s="135"/>
      <c r="AK844" s="135"/>
      <c r="AL844" s="135"/>
    </row>
    <row r="845" spans="1:38" x14ac:dyDescent="0.25">
      <c r="G845" s="135"/>
      <c r="H845" s="135"/>
      <c r="I845" s="135"/>
      <c r="J845" s="135"/>
      <c r="K845" s="135"/>
      <c r="L845" s="135"/>
      <c r="M845" s="135"/>
      <c r="N845" s="135"/>
      <c r="O845" s="135"/>
      <c r="P845" s="135"/>
      <c r="Q845" s="135"/>
      <c r="R845" s="135"/>
      <c r="S845" s="135"/>
      <c r="T845" s="135"/>
      <c r="U845" s="135"/>
      <c r="V845" s="135"/>
      <c r="W845" s="135"/>
      <c r="X845" s="135"/>
      <c r="Y845" s="135"/>
      <c r="Z845" s="135"/>
      <c r="AA845" s="135"/>
      <c r="AB845" s="135"/>
      <c r="AC845" s="135"/>
      <c r="AD845" s="135"/>
      <c r="AE845" s="135"/>
      <c r="AF845" s="135"/>
      <c r="AG845" s="135"/>
      <c r="AH845" s="135"/>
      <c r="AI845" s="135"/>
      <c r="AJ845" s="135"/>
      <c r="AK845" s="135"/>
      <c r="AL845" s="135"/>
    </row>
    <row r="846" spans="1:38" x14ac:dyDescent="0.25">
      <c r="G846" s="135"/>
      <c r="H846" s="135"/>
      <c r="I846" s="135"/>
      <c r="J846" s="135"/>
      <c r="K846" s="135"/>
      <c r="L846" s="135"/>
      <c r="M846" s="135"/>
      <c r="N846" s="135"/>
      <c r="O846" s="135"/>
      <c r="P846" s="135"/>
      <c r="Q846" s="135"/>
      <c r="R846" s="135"/>
      <c r="S846" s="135"/>
      <c r="T846" s="135"/>
      <c r="U846" s="135"/>
      <c r="V846" s="135"/>
      <c r="W846" s="135"/>
      <c r="X846" s="135"/>
      <c r="Y846" s="135"/>
      <c r="Z846" s="135"/>
      <c r="AA846" s="135"/>
      <c r="AB846" s="135"/>
      <c r="AC846" s="135"/>
      <c r="AD846" s="135"/>
      <c r="AE846" s="135"/>
      <c r="AF846" s="135"/>
      <c r="AG846" s="135"/>
      <c r="AH846" s="135"/>
      <c r="AI846" s="135"/>
      <c r="AJ846" s="135"/>
      <c r="AK846" s="135"/>
      <c r="AL846" s="135"/>
    </row>
    <row r="847" spans="1:38" x14ac:dyDescent="0.25">
      <c r="G847" s="135"/>
      <c r="H847" s="135"/>
      <c r="I847" s="135"/>
      <c r="J847" s="135"/>
      <c r="K847" s="135"/>
      <c r="L847" s="135"/>
      <c r="M847" s="135"/>
      <c r="N847" s="135"/>
      <c r="O847" s="135"/>
      <c r="P847" s="135"/>
      <c r="Q847" s="135"/>
      <c r="R847" s="135"/>
      <c r="S847" s="135"/>
      <c r="T847" s="135"/>
      <c r="U847" s="135"/>
      <c r="V847" s="135"/>
      <c r="W847" s="135"/>
      <c r="X847" s="135"/>
      <c r="Y847" s="135"/>
      <c r="Z847" s="135"/>
      <c r="AA847" s="135"/>
      <c r="AB847" s="135"/>
      <c r="AC847" s="135"/>
      <c r="AD847" s="135"/>
      <c r="AE847" s="135"/>
      <c r="AF847" s="135"/>
      <c r="AG847" s="135"/>
      <c r="AH847" s="135"/>
      <c r="AI847" s="135"/>
      <c r="AJ847" s="135"/>
      <c r="AK847" s="135"/>
      <c r="AL847" s="135"/>
    </row>
    <row r="848" spans="1:38" x14ac:dyDescent="0.25">
      <c r="G848" s="135"/>
      <c r="H848" s="135"/>
      <c r="I848" s="135"/>
      <c r="J848" s="135"/>
      <c r="K848" s="135"/>
      <c r="L848" s="135"/>
      <c r="M848" s="135"/>
      <c r="N848" s="135"/>
      <c r="O848" s="135"/>
      <c r="P848" s="135"/>
      <c r="Q848" s="135"/>
      <c r="R848" s="135"/>
      <c r="S848" s="135"/>
      <c r="T848" s="135"/>
      <c r="U848" s="135"/>
      <c r="V848" s="135"/>
      <c r="W848" s="135"/>
      <c r="X848" s="135"/>
      <c r="Y848" s="135"/>
      <c r="Z848" s="135"/>
      <c r="AA848" s="135"/>
      <c r="AB848" s="135"/>
      <c r="AC848" s="135"/>
      <c r="AD848" s="135"/>
      <c r="AE848" s="135"/>
      <c r="AF848" s="135"/>
      <c r="AG848" s="135"/>
      <c r="AH848" s="135"/>
      <c r="AI848" s="135"/>
      <c r="AJ848" s="135"/>
      <c r="AK848" s="135"/>
      <c r="AL848" s="135"/>
    </row>
    <row r="849" spans="1:38" ht="15.75" thickBot="1" x14ac:dyDescent="0.3">
      <c r="A849" s="20"/>
      <c r="B849" s="139"/>
      <c r="C849" s="139"/>
      <c r="D849" s="139"/>
      <c r="E849" s="139"/>
      <c r="F849" s="139"/>
      <c r="G849" s="139"/>
      <c r="H849" s="139"/>
      <c r="I849" s="139"/>
      <c r="J849" s="139"/>
      <c r="K849" s="139"/>
      <c r="L849" s="139"/>
      <c r="M849" s="139"/>
      <c r="N849" s="139"/>
      <c r="O849" s="139"/>
      <c r="P849" s="139"/>
      <c r="Q849" s="139"/>
      <c r="R849" s="139"/>
      <c r="S849" s="139"/>
      <c r="T849" s="139"/>
      <c r="U849" s="139"/>
      <c r="V849" s="139"/>
      <c r="W849" s="139"/>
      <c r="X849" s="139"/>
      <c r="Y849" s="139"/>
      <c r="Z849" s="139"/>
      <c r="AA849" s="139"/>
      <c r="AB849" s="139"/>
      <c r="AC849" s="139"/>
      <c r="AD849" s="139"/>
      <c r="AE849" s="139"/>
      <c r="AF849" s="139"/>
      <c r="AG849" s="139"/>
      <c r="AH849" s="139"/>
      <c r="AI849" s="139"/>
      <c r="AJ849" s="139"/>
      <c r="AK849" s="139"/>
      <c r="AL849" s="139"/>
    </row>
    <row r="850" spans="1:38" x14ac:dyDescent="0.25">
      <c r="A850" s="134" t="str">
        <f>+A830</f>
        <v>Option 11: 600 MW in 2028 and 600 MW in 2032</v>
      </c>
      <c r="B850" s="134"/>
      <c r="G850" s="135"/>
      <c r="H850" s="135"/>
      <c r="I850" s="135"/>
      <c r="J850" s="135"/>
      <c r="K850" s="135"/>
      <c r="L850" s="135"/>
      <c r="M850" s="135"/>
      <c r="N850" s="135"/>
      <c r="O850" s="135"/>
      <c r="P850" s="135"/>
      <c r="Q850" s="135"/>
      <c r="R850" s="135"/>
      <c r="S850" s="135"/>
      <c r="T850" s="135"/>
      <c r="U850" s="135"/>
      <c r="V850" s="135"/>
      <c r="W850" s="135"/>
      <c r="X850" s="135"/>
      <c r="Y850" s="135"/>
      <c r="Z850" s="135"/>
      <c r="AA850" s="135"/>
      <c r="AB850" s="135"/>
      <c r="AC850" s="135"/>
      <c r="AD850" s="135"/>
      <c r="AE850" s="135"/>
      <c r="AF850" s="135"/>
      <c r="AG850" s="135"/>
      <c r="AH850" s="135"/>
      <c r="AI850" s="135"/>
      <c r="AJ850" s="135"/>
      <c r="AK850" s="135"/>
      <c r="AL850" s="135"/>
    </row>
    <row r="851" spans="1:38" x14ac:dyDescent="0.25">
      <c r="A851" s="134" t="s">
        <v>15</v>
      </c>
      <c r="B851" s="134" t="str">
        <f>+Overview!D9</f>
        <v>3. Sustained renewables uptake</v>
      </c>
      <c r="G851" s="135"/>
      <c r="H851" s="135"/>
      <c r="I851" s="135"/>
      <c r="J851" s="135"/>
      <c r="K851" s="135"/>
      <c r="L851" s="135"/>
      <c r="M851" s="135"/>
      <c r="N851" s="135"/>
      <c r="O851" s="135"/>
      <c r="P851" s="135"/>
      <c r="Q851" s="135"/>
      <c r="R851" s="135"/>
      <c r="S851" s="135"/>
      <c r="T851" s="135"/>
      <c r="U851" s="135"/>
      <c r="V851" s="135"/>
      <c r="W851" s="135"/>
      <c r="X851" s="135"/>
      <c r="Y851" s="135"/>
      <c r="Z851" s="135"/>
      <c r="AA851" s="135"/>
      <c r="AB851" s="135"/>
      <c r="AC851" s="135"/>
      <c r="AD851" s="135"/>
      <c r="AE851" s="135"/>
      <c r="AF851" s="135"/>
      <c r="AG851" s="135"/>
      <c r="AH851" s="135"/>
      <c r="AI851" s="135"/>
      <c r="AJ851" s="135"/>
      <c r="AK851" s="135"/>
      <c r="AL851" s="135"/>
    </row>
    <row r="852" spans="1:38" x14ac:dyDescent="0.25">
      <c r="A852" s="136" t="s">
        <v>145</v>
      </c>
      <c r="B852" s="296" t="s">
        <v>256</v>
      </c>
      <c r="C852" s="137" t="s">
        <v>142</v>
      </c>
      <c r="D852" s="137" t="s">
        <v>186</v>
      </c>
      <c r="E852" s="137"/>
      <c r="F852" s="138"/>
      <c r="G852" s="135"/>
      <c r="H852" s="135"/>
      <c r="I852" s="135"/>
      <c r="J852" s="135"/>
      <c r="K852" s="135"/>
      <c r="L852" s="135"/>
      <c r="M852" s="135"/>
      <c r="N852" s="135"/>
      <c r="O852" s="135"/>
      <c r="P852" s="135"/>
      <c r="Q852" s="135"/>
      <c r="R852" s="135"/>
      <c r="S852" s="135"/>
      <c r="T852" s="135"/>
      <c r="U852" s="135"/>
      <c r="V852" s="135"/>
      <c r="W852" s="135"/>
      <c r="X852" s="135"/>
      <c r="Y852" s="135"/>
      <c r="Z852" s="135"/>
      <c r="AA852" s="135"/>
      <c r="AB852" s="135"/>
      <c r="AC852" s="135"/>
      <c r="AD852" s="135"/>
      <c r="AE852" s="135"/>
      <c r="AF852" s="135"/>
      <c r="AG852" s="135"/>
      <c r="AH852" s="135"/>
      <c r="AI852" s="135"/>
      <c r="AJ852" s="135"/>
      <c r="AK852" s="135"/>
      <c r="AL852" s="135"/>
    </row>
    <row r="853" spans="1:38" x14ac:dyDescent="0.25">
      <c r="G853" s="135"/>
      <c r="H853" s="135"/>
      <c r="I853" s="135"/>
      <c r="J853" s="135"/>
      <c r="K853" s="135"/>
      <c r="L853" s="135"/>
      <c r="M853" s="135"/>
      <c r="N853" s="135"/>
      <c r="O853" s="135"/>
      <c r="P853" s="135"/>
      <c r="Q853" s="135"/>
      <c r="R853" s="135"/>
      <c r="S853" s="135"/>
      <c r="T853" s="135"/>
      <c r="U853" s="135"/>
      <c r="V853" s="135"/>
      <c r="W853" s="135"/>
      <c r="X853" s="135"/>
      <c r="Y853" s="135"/>
      <c r="Z853" s="135"/>
      <c r="AA853" s="135"/>
      <c r="AB853" s="135"/>
      <c r="AC853" s="135"/>
      <c r="AD853" s="135"/>
      <c r="AE853" s="135"/>
      <c r="AF853" s="135"/>
      <c r="AG853" s="135"/>
      <c r="AH853" s="135"/>
      <c r="AI853" s="135"/>
      <c r="AJ853" s="135"/>
      <c r="AK853" s="135"/>
      <c r="AL853" s="135"/>
    </row>
    <row r="854" spans="1:38" x14ac:dyDescent="0.25">
      <c r="G854" s="135" t="s">
        <v>128</v>
      </c>
      <c r="H854" s="135"/>
      <c r="I854" s="142" t="s">
        <v>23</v>
      </c>
      <c r="J854" s="142" t="s">
        <v>24</v>
      </c>
      <c r="K854" s="142" t="s">
        <v>25</v>
      </c>
      <c r="L854" s="142" t="s">
        <v>26</v>
      </c>
      <c r="M854" s="142" t="s">
        <v>27</v>
      </c>
      <c r="N854" s="142" t="s">
        <v>28</v>
      </c>
      <c r="O854" s="142" t="s">
        <v>29</v>
      </c>
      <c r="P854" s="142" t="s">
        <v>30</v>
      </c>
      <c r="Q854" s="142" t="s">
        <v>31</v>
      </c>
      <c r="R854" s="142" t="s">
        <v>32</v>
      </c>
      <c r="S854" s="142" t="s">
        <v>33</v>
      </c>
      <c r="T854" s="142" t="s">
        <v>34</v>
      </c>
      <c r="U854" s="142" t="s">
        <v>35</v>
      </c>
      <c r="V854" s="142" t="s">
        <v>36</v>
      </c>
      <c r="W854" s="142" t="s">
        <v>37</v>
      </c>
      <c r="X854" s="142" t="s">
        <v>38</v>
      </c>
      <c r="Y854" s="142" t="s">
        <v>39</v>
      </c>
      <c r="Z854" s="142" t="s">
        <v>40</v>
      </c>
      <c r="AA854" s="142" t="s">
        <v>41</v>
      </c>
      <c r="AB854" s="142" t="s">
        <v>42</v>
      </c>
      <c r="AC854" s="142" t="s">
        <v>43</v>
      </c>
      <c r="AD854" s="142" t="s">
        <v>44</v>
      </c>
      <c r="AE854" s="142" t="s">
        <v>45</v>
      </c>
      <c r="AF854" s="142" t="s">
        <v>46</v>
      </c>
      <c r="AG854" s="142" t="s">
        <v>47</v>
      </c>
      <c r="AH854" s="142" t="s">
        <v>48</v>
      </c>
      <c r="AI854" s="142" t="s">
        <v>49</v>
      </c>
      <c r="AJ854" s="142" t="s">
        <v>50</v>
      </c>
      <c r="AK854" s="142" t="s">
        <v>51</v>
      </c>
      <c r="AL854" s="142" t="s">
        <v>52</v>
      </c>
    </row>
    <row r="855" spans="1:38" x14ac:dyDescent="0.25">
      <c r="G855" s="8"/>
      <c r="H855" s="9" t="s">
        <v>16</v>
      </c>
      <c r="I855" s="10">
        <v>1.014874573089795E-3</v>
      </c>
      <c r="J855" s="10">
        <v>1.0546064402911833E-3</v>
      </c>
      <c r="K855" s="10">
        <v>0.96412617366522113</v>
      </c>
      <c r="L855" s="10">
        <v>3.5585275477140499</v>
      </c>
      <c r="M855" s="10">
        <v>0.90551417917913568</v>
      </c>
      <c r="N855" s="10">
        <v>-1.0890189363378227</v>
      </c>
      <c r="O855" s="10">
        <v>-15.728718512584351</v>
      </c>
      <c r="P855" s="10">
        <v>-27.950864187245315</v>
      </c>
      <c r="Q855" s="10">
        <v>58.124434223084563</v>
      </c>
      <c r="R855" s="10">
        <v>37.696084808938167</v>
      </c>
      <c r="S855" s="10">
        <v>67.612304988612323</v>
      </c>
      <c r="T855" s="10">
        <v>32.064121480932499</v>
      </c>
      <c r="U855" s="10">
        <v>28.257685903566198</v>
      </c>
      <c r="V855" s="10">
        <v>30.225245951422949</v>
      </c>
      <c r="W855" s="10">
        <v>3.1829161579898937</v>
      </c>
      <c r="X855" s="10">
        <v>16.172461446207762</v>
      </c>
      <c r="Y855" s="10">
        <v>-35.456627226345518</v>
      </c>
      <c r="Z855" s="10">
        <v>-84.703532537560022</v>
      </c>
      <c r="AA855" s="10">
        <v>-46.556734729709206</v>
      </c>
      <c r="AB855" s="10">
        <v>-92.105137650142751</v>
      </c>
      <c r="AC855" s="10">
        <v>-95.173242952235341</v>
      </c>
      <c r="AD855" s="10">
        <v>-84.742002152142504</v>
      </c>
      <c r="AE855" s="10">
        <v>-69.759348962904824</v>
      </c>
      <c r="AF855" s="10">
        <v>-73.470561098370581</v>
      </c>
      <c r="AG855" s="10">
        <v>-81.238314119854749</v>
      </c>
      <c r="AH855" s="10">
        <v>-75.348731426531685</v>
      </c>
      <c r="AI855" s="10">
        <v>-59.580519332177573</v>
      </c>
      <c r="AJ855" s="10">
        <v>-63.020014607999656</v>
      </c>
      <c r="AK855" s="10">
        <v>-57.219012331208887</v>
      </c>
      <c r="AL855" s="10">
        <v>-50.034992494699509</v>
      </c>
    </row>
    <row r="856" spans="1:38" x14ac:dyDescent="0.25">
      <c r="G856" s="11"/>
      <c r="H856" s="9" t="s">
        <v>125</v>
      </c>
      <c r="I856" s="10">
        <v>0.6682972399791538</v>
      </c>
      <c r="J856" s="10">
        <v>0.63103634603582748</v>
      </c>
      <c r="K856" s="10">
        <v>0.84368107043960783</v>
      </c>
      <c r="L856" s="10">
        <v>1.5564695301912437</v>
      </c>
      <c r="M856" s="10">
        <v>0.82330712487785718</v>
      </c>
      <c r="N856" s="10">
        <v>-1.9431772644244774</v>
      </c>
      <c r="O856" s="10">
        <v>-4.0583391914966853</v>
      </c>
      <c r="P856" s="10">
        <v>2.2717924950391648</v>
      </c>
      <c r="Q856" s="10">
        <v>24.740905076227534</v>
      </c>
      <c r="R856" s="10">
        <v>18.051428475258945</v>
      </c>
      <c r="S856" s="10">
        <v>18.617641399608715</v>
      </c>
      <c r="T856" s="10">
        <v>8.7967987117237953</v>
      </c>
      <c r="U856" s="10">
        <v>10.780960274784434</v>
      </c>
      <c r="V856" s="10">
        <v>10.490646781194869</v>
      </c>
      <c r="W856" s="10">
        <v>3.9475106621468967</v>
      </c>
      <c r="X856" s="10">
        <v>7.6296766578200277</v>
      </c>
      <c r="Y856" s="10">
        <v>-7.1205010070002572</v>
      </c>
      <c r="Z856" s="10">
        <v>-24.371197646729911</v>
      </c>
      <c r="AA856" s="10">
        <v>-12.3791611144444</v>
      </c>
      <c r="AB856" s="10">
        <v>-31.698143475247207</v>
      </c>
      <c r="AC856" s="10">
        <v>-32.3902170290811</v>
      </c>
      <c r="AD856" s="10">
        <v>-29.291830965405779</v>
      </c>
      <c r="AE856" s="10">
        <v>-24.727090183722908</v>
      </c>
      <c r="AF856" s="10">
        <v>-25.408687118286366</v>
      </c>
      <c r="AG856" s="10">
        <v>-27.813069173463077</v>
      </c>
      <c r="AH856" s="10">
        <v>-25.926134662543404</v>
      </c>
      <c r="AI856" s="10">
        <v>-20.63670355872614</v>
      </c>
      <c r="AJ856" s="10">
        <v>-21.505473159944984</v>
      </c>
      <c r="AK856" s="10">
        <v>-19.409705241154143</v>
      </c>
      <c r="AL856" s="10">
        <v>-17.067702315534802</v>
      </c>
    </row>
    <row r="857" spans="1:38" x14ac:dyDescent="0.25">
      <c r="G857" s="12"/>
      <c r="H857" s="9" t="s">
        <v>17</v>
      </c>
      <c r="I857" s="10">
        <v>-0.24791766200769416</v>
      </c>
      <c r="J857" s="10">
        <v>1.466066990046329</v>
      </c>
      <c r="K857" s="10">
        <v>1.9285872555274182</v>
      </c>
      <c r="L857" s="10">
        <v>1.603258267442925</v>
      </c>
      <c r="M857" s="10">
        <v>5.4405227566671783</v>
      </c>
      <c r="N857" s="10">
        <v>-2.1155088946184151</v>
      </c>
      <c r="O857" s="10">
        <v>5.2899799061679005</v>
      </c>
      <c r="P857" s="10">
        <v>-2.0761633823058219</v>
      </c>
      <c r="Q857" s="10">
        <v>34.651637506955012</v>
      </c>
      <c r="R857" s="10">
        <v>47.859263827150244</v>
      </c>
      <c r="S857" s="10">
        <v>58.365928732946486</v>
      </c>
      <c r="T857" s="10">
        <v>48.634354046846283</v>
      </c>
      <c r="U857" s="10">
        <v>120.56752359291499</v>
      </c>
      <c r="V857" s="10">
        <v>161.00831403686175</v>
      </c>
      <c r="W857" s="10">
        <v>69.949316314520274</v>
      </c>
      <c r="X857" s="10">
        <v>148.18815266442107</v>
      </c>
      <c r="Y857" s="10">
        <v>186.283039044622</v>
      </c>
      <c r="Z857" s="10">
        <v>275.47329957467059</v>
      </c>
      <c r="AA857" s="10">
        <v>239.56294683712485</v>
      </c>
      <c r="AB857" s="10">
        <v>252.64761660031013</v>
      </c>
      <c r="AC857" s="10">
        <v>233.87159738380547</v>
      </c>
      <c r="AD857" s="10">
        <v>266.96978946008585</v>
      </c>
      <c r="AE857" s="10">
        <v>237.65250587983223</v>
      </c>
      <c r="AF857" s="10">
        <v>259.04867083136446</v>
      </c>
      <c r="AG857" s="10">
        <v>241.13844657207324</v>
      </c>
      <c r="AH857" s="10">
        <v>203.60343944100987</v>
      </c>
      <c r="AI857" s="10">
        <v>198.62790363023396</v>
      </c>
      <c r="AJ857" s="10">
        <v>168.76415087206897</v>
      </c>
      <c r="AK857" s="10">
        <v>159.36819152866678</v>
      </c>
      <c r="AL857" s="10">
        <v>175.5128099175929</v>
      </c>
    </row>
    <row r="858" spans="1:38" x14ac:dyDescent="0.25">
      <c r="G858" s="13"/>
      <c r="H858" s="9" t="s">
        <v>126</v>
      </c>
      <c r="I858" s="10">
        <v>3.9626702089663013E-2</v>
      </c>
      <c r="J858" s="10">
        <v>0.33970024851828384</v>
      </c>
      <c r="K858" s="10">
        <v>-0.25819399540955601</v>
      </c>
      <c r="L858" s="10">
        <v>-0.33235192517690848</v>
      </c>
      <c r="M858" s="10">
        <v>-3.8710265798272303E-2</v>
      </c>
      <c r="N858" s="10">
        <v>0.31285649697440476</v>
      </c>
      <c r="O858" s="10">
        <v>2.0838337565922984</v>
      </c>
      <c r="P858" s="10">
        <v>3.9909119565974152</v>
      </c>
      <c r="Q858" s="10">
        <v>10.795686637052199</v>
      </c>
      <c r="R858" s="10">
        <v>7.3735599993125334</v>
      </c>
      <c r="S858" s="10">
        <v>-1.7283827851001661</v>
      </c>
      <c r="T858" s="10">
        <v>2.7456690244708852</v>
      </c>
      <c r="U858" s="10">
        <v>4.4670008063411615</v>
      </c>
      <c r="V858" s="10">
        <v>4.6726291246206415</v>
      </c>
      <c r="W858" s="10">
        <v>7.5295156115352597</v>
      </c>
      <c r="X858" s="10">
        <v>4.797899375439556</v>
      </c>
      <c r="Y858" s="10">
        <v>8.698039592147893</v>
      </c>
      <c r="Z858" s="10">
        <v>14.924210269944979</v>
      </c>
      <c r="AA858" s="10">
        <v>11.673095455229145</v>
      </c>
      <c r="AB858" s="10">
        <v>17.674692640133173</v>
      </c>
      <c r="AC858" s="10">
        <v>17.274526296903559</v>
      </c>
      <c r="AD858" s="10">
        <v>15.249657449254926</v>
      </c>
      <c r="AE858" s="10">
        <v>13.889585626787436</v>
      </c>
      <c r="AF858" s="10">
        <v>12.843947296003364</v>
      </c>
      <c r="AG858" s="10">
        <v>13.754967238484653</v>
      </c>
      <c r="AH858" s="10">
        <v>12.839124434629184</v>
      </c>
      <c r="AI858" s="10">
        <v>11.033855144683628</v>
      </c>
      <c r="AJ858" s="10">
        <v>11.546176543253921</v>
      </c>
      <c r="AK858" s="10">
        <v>10.400079548009671</v>
      </c>
      <c r="AL858" s="10">
        <v>7.9668859247065598</v>
      </c>
    </row>
    <row r="859" spans="1:38" x14ac:dyDescent="0.25">
      <c r="G859" s="14"/>
      <c r="H859" s="9" t="s">
        <v>18</v>
      </c>
      <c r="I859" s="10">
        <v>5.4007546793347918E-5</v>
      </c>
      <c r="J859" s="10">
        <v>5.1984891129417201E-5</v>
      </c>
      <c r="K859" s="10">
        <v>-1.5886882775676238E-5</v>
      </c>
      <c r="L859" s="10">
        <v>-8.5020021031098625E-6</v>
      </c>
      <c r="M859" s="10">
        <v>0.13755759408274493</v>
      </c>
      <c r="N859" s="10">
        <v>1.9150906185316785E-5</v>
      </c>
      <c r="O859" s="10">
        <v>-0.16369939316860105</v>
      </c>
      <c r="P859" s="10">
        <v>2.4452394764177399</v>
      </c>
      <c r="Q859" s="10">
        <v>16.013323276741986</v>
      </c>
      <c r="R859" s="10">
        <v>12.036607471558824</v>
      </c>
      <c r="S859" s="10">
        <v>15.086084463191213</v>
      </c>
      <c r="T859" s="10">
        <v>16.633479412203712</v>
      </c>
      <c r="U859" s="10">
        <v>34.653887781946139</v>
      </c>
      <c r="V859" s="10">
        <v>25.756552244801213</v>
      </c>
      <c r="W859" s="10">
        <v>24.321579685879868</v>
      </c>
      <c r="X859" s="10">
        <v>27.25944699063632</v>
      </c>
      <c r="Y859" s="10">
        <v>12.645748945431023</v>
      </c>
      <c r="Z859" s="10">
        <v>1.1980621830084601</v>
      </c>
      <c r="AA859" s="10">
        <v>7.0432947685144427</v>
      </c>
      <c r="AB859" s="10">
        <v>-1.9458182089862817</v>
      </c>
      <c r="AC859" s="10">
        <v>-4.603843568310765</v>
      </c>
      <c r="AD859" s="10">
        <v>-2.5926795353729517</v>
      </c>
      <c r="AE859" s="10">
        <v>-0.30180970494740222</v>
      </c>
      <c r="AF859" s="10">
        <v>-2.6300499359996934</v>
      </c>
      <c r="AG859" s="10">
        <v>-6.0260287893173086</v>
      </c>
      <c r="AH859" s="10">
        <v>-5.5390176670688334</v>
      </c>
      <c r="AI859" s="10">
        <v>-1.3345021812651794</v>
      </c>
      <c r="AJ859" s="10">
        <v>-2.8093928573215408</v>
      </c>
      <c r="AK859" s="10">
        <v>-1.6611992890271381</v>
      </c>
      <c r="AL859" s="10">
        <v>0.30192347079920978</v>
      </c>
    </row>
    <row r="860" spans="1:38" x14ac:dyDescent="0.25">
      <c r="G860" s="15"/>
      <c r="H860" s="9" t="s">
        <v>19</v>
      </c>
      <c r="I860" s="10">
        <v>1.5293281999999948E-4</v>
      </c>
      <c r="J860" s="10">
        <v>1.5354965599999955E-4</v>
      </c>
      <c r="K860" s="10">
        <v>6.4890255197269653E-4</v>
      </c>
      <c r="L860" s="10">
        <v>5.9587437398533893E-4</v>
      </c>
      <c r="M860" s="10">
        <v>-7.2867767148999896E-2</v>
      </c>
      <c r="N860" s="10">
        <v>0.34661260750401723</v>
      </c>
      <c r="O860" s="10">
        <v>1.8528577119360037</v>
      </c>
      <c r="P860" s="10">
        <v>-0.23148141652299614</v>
      </c>
      <c r="Q860" s="10">
        <v>1.6306354300000018E-4</v>
      </c>
      <c r="R860" s="10">
        <v>1.6729091148999981E-2</v>
      </c>
      <c r="S860" s="10">
        <v>-4.0563278543380035</v>
      </c>
      <c r="T860" s="10">
        <v>-23.476440109930007</v>
      </c>
      <c r="U860" s="10">
        <v>0.21991868249100055</v>
      </c>
      <c r="V860" s="10">
        <v>1.9334172275100059</v>
      </c>
      <c r="W860" s="10">
        <v>0.37283628053099882</v>
      </c>
      <c r="X860" s="10">
        <v>-1.0908063479170025</v>
      </c>
      <c r="Y860" s="10">
        <v>-7.2371555100000061E-4</v>
      </c>
      <c r="Z860" s="10">
        <v>2.9626759276179992</v>
      </c>
      <c r="AA860" s="10">
        <v>0.48286819283899973</v>
      </c>
      <c r="AB860" s="10">
        <v>0.28587145566201144</v>
      </c>
      <c r="AC860" s="10">
        <v>-8.764804275800131E-2</v>
      </c>
      <c r="AD860" s="10">
        <v>0.79824001514899834</v>
      </c>
      <c r="AE860" s="10">
        <v>0.86242564400500399</v>
      </c>
      <c r="AF860" s="10">
        <v>-0.1278889607490008</v>
      </c>
      <c r="AG860" s="10">
        <v>-1.0555283259999979E-3</v>
      </c>
      <c r="AH860" s="10">
        <v>-8.2733378124000279E-2</v>
      </c>
      <c r="AI860" s="10">
        <v>-0.1065329885459998</v>
      </c>
      <c r="AJ860" s="10">
        <v>0.17063884839400245</v>
      </c>
      <c r="AK860" s="10">
        <v>3.1883164977000611E-2</v>
      </c>
      <c r="AL860" s="10">
        <v>0.64291280089999781</v>
      </c>
    </row>
    <row r="861" spans="1:38" x14ac:dyDescent="0.25">
      <c r="G861" s="16"/>
      <c r="H861" s="9" t="s">
        <v>20</v>
      </c>
      <c r="I861" s="10">
        <v>-0.62073639916241774</v>
      </c>
      <c r="J861" s="10">
        <v>4.3642762802110868E-6</v>
      </c>
      <c r="K861" s="10">
        <v>-3.9247289421791403E-7</v>
      </c>
      <c r="L861" s="10">
        <v>1.0841279071457877E-6</v>
      </c>
      <c r="M861" s="10">
        <v>-5.5711748359669855E-2</v>
      </c>
      <c r="N861" s="10">
        <v>0.38890750768720928</v>
      </c>
      <c r="O861" s="10">
        <v>4.0625038529492373E-6</v>
      </c>
      <c r="P861" s="10">
        <v>-13.511832375142175</v>
      </c>
      <c r="Q861" s="10">
        <v>1.1411671265043555E-4</v>
      </c>
      <c r="R861" s="10">
        <v>-3.1174393552778977E-8</v>
      </c>
      <c r="S861" s="10">
        <v>8.5966174209118736E-8</v>
      </c>
      <c r="T861" s="10">
        <v>1.1418932737679627E-8</v>
      </c>
      <c r="U861" s="10">
        <v>-3.069560875701427E-5</v>
      </c>
      <c r="V861" s="10">
        <v>4.1994164921386622E-7</v>
      </c>
      <c r="W861" s="10">
        <v>-7.4700659932656593E-2</v>
      </c>
      <c r="X861" s="10">
        <v>1.1633411127692153E-8</v>
      </c>
      <c r="Y861" s="10">
        <v>-8.1942686601989975E-8</v>
      </c>
      <c r="Z861" s="10">
        <v>-1.0196244336810759E-8</v>
      </c>
      <c r="AA861" s="10">
        <v>8.4427016911456709E-9</v>
      </c>
      <c r="AB861" s="10">
        <v>1.4146541913846367E-8</v>
      </c>
      <c r="AC861" s="10">
        <v>3.269594599265145E-7</v>
      </c>
      <c r="AD861" s="10">
        <v>1.7802456732894146E-7</v>
      </c>
      <c r="AE861" s="10">
        <v>2.1039782321018876E-7</v>
      </c>
      <c r="AF861" s="10">
        <v>2.9620427606897915E-7</v>
      </c>
      <c r="AG861" s="10">
        <v>-6.3243089908325194E-7</v>
      </c>
      <c r="AH861" s="10">
        <v>-6.7917452617548531E-9</v>
      </c>
      <c r="AI861" s="10">
        <v>-4.7483575674125105E-9</v>
      </c>
      <c r="AJ861" s="10">
        <v>1.8110942337626496E-9</v>
      </c>
      <c r="AK861" s="10">
        <v>-5.1429853130771877E-7</v>
      </c>
      <c r="AL861" s="10">
        <v>2.42574332833227E-8</v>
      </c>
    </row>
    <row r="862" spans="1:38" x14ac:dyDescent="0.25">
      <c r="G862" s="17"/>
      <c r="H862" s="9" t="s">
        <v>21</v>
      </c>
      <c r="I862" s="10">
        <v>3.7888945899999804E-4</v>
      </c>
      <c r="J862" s="10">
        <v>4.0299071480000004E-3</v>
      </c>
      <c r="K862" s="10">
        <v>1.7225978256999952E-2</v>
      </c>
      <c r="L862" s="10">
        <v>2.4657087894999985E-2</v>
      </c>
      <c r="M862" s="10">
        <v>2.7215049168500038E-2</v>
      </c>
      <c r="N862" s="10">
        <v>-2.4390524590000018E-2</v>
      </c>
      <c r="O862" s="10">
        <v>-5.0903504659999987E-2</v>
      </c>
      <c r="P862" s="10">
        <v>-0.19684850780000007</v>
      </c>
      <c r="Q862" s="10">
        <v>-0.49468643006000007</v>
      </c>
      <c r="R862" s="10">
        <v>-0.51712058269999994</v>
      </c>
      <c r="S862" s="10">
        <v>-0.33487077880000016</v>
      </c>
      <c r="T862" s="10">
        <v>-0.44986797640000004</v>
      </c>
      <c r="U862" s="10">
        <v>-0.38029266709999998</v>
      </c>
      <c r="V862" s="10">
        <v>-0.30322430136</v>
      </c>
      <c r="W862" s="10">
        <v>-0.41733918369999995</v>
      </c>
      <c r="X862" s="10">
        <v>-0.23284283030000008</v>
      </c>
      <c r="Y862" s="10">
        <v>-0.33570200309999998</v>
      </c>
      <c r="Z862" s="10">
        <v>-9.8709754799999994E-2</v>
      </c>
      <c r="AA862" s="10">
        <v>-5.0983283300000015E-2</v>
      </c>
      <c r="AB862" s="10">
        <v>-0.21992135359999987</v>
      </c>
      <c r="AC862" s="10">
        <v>-0.24369128194999998</v>
      </c>
      <c r="AD862" s="10">
        <v>-9.9466225700000022E-2</v>
      </c>
      <c r="AE862" s="10">
        <v>-0.15125408530000006</v>
      </c>
      <c r="AF862" s="10">
        <v>-0.19115946060000005</v>
      </c>
      <c r="AG862" s="10">
        <v>-0.15404357169999999</v>
      </c>
      <c r="AH862" s="10">
        <v>-3.2786574299999843E-2</v>
      </c>
      <c r="AI862" s="10">
        <v>-7.7829378000000005E-3</v>
      </c>
      <c r="AJ862" s="10">
        <v>-9.7746286799999998E-2</v>
      </c>
      <c r="AK862" s="10">
        <v>-0.16852902950000015</v>
      </c>
      <c r="AL862" s="10">
        <v>3.4999062430000005E-2</v>
      </c>
    </row>
    <row r="863" spans="1:38" x14ac:dyDescent="0.25">
      <c r="G863" s="135"/>
      <c r="H863" s="135" t="s">
        <v>22</v>
      </c>
      <c r="I863" s="18">
        <f t="shared" ref="I863:AL863" si="329">+SUM(I855:I862)</f>
        <v>-0.15912941470241193</v>
      </c>
      <c r="J863" s="18">
        <f t="shared" si="329"/>
        <v>2.4420979970121413</v>
      </c>
      <c r="K863" s="18">
        <f t="shared" si="329"/>
        <v>3.4960591056759944</v>
      </c>
      <c r="L863" s="18">
        <f t="shared" si="329"/>
        <v>6.4111489645660997</v>
      </c>
      <c r="M863" s="18">
        <f t="shared" si="329"/>
        <v>7.1668269226684744</v>
      </c>
      <c r="N863" s="18">
        <f t="shared" si="329"/>
        <v>-4.1236998568988987</v>
      </c>
      <c r="O863" s="18">
        <f t="shared" si="329"/>
        <v>-10.774985164709582</v>
      </c>
      <c r="P863" s="18">
        <f t="shared" si="329"/>
        <v>-35.259245940961989</v>
      </c>
      <c r="Q863" s="18">
        <f t="shared" si="329"/>
        <v>143.83157747025692</v>
      </c>
      <c r="R863" s="18">
        <f t="shared" si="329"/>
        <v>122.51655305949332</v>
      </c>
      <c r="S863" s="18">
        <f t="shared" si="329"/>
        <v>153.56237825208675</v>
      </c>
      <c r="T863" s="18">
        <f t="shared" si="329"/>
        <v>84.948114601266099</v>
      </c>
      <c r="U863" s="18">
        <f t="shared" si="329"/>
        <v>198.56665367933516</v>
      </c>
      <c r="V863" s="18">
        <f t="shared" si="329"/>
        <v>233.78358148499308</v>
      </c>
      <c r="W863" s="18">
        <f t="shared" si="329"/>
        <v>108.81163486897054</v>
      </c>
      <c r="X863" s="18">
        <f t="shared" si="329"/>
        <v>202.72398796794113</v>
      </c>
      <c r="Y863" s="18">
        <f t="shared" si="329"/>
        <v>164.71327354826144</v>
      </c>
      <c r="Z863" s="18">
        <f t="shared" si="329"/>
        <v>185.38480800595585</v>
      </c>
      <c r="AA863" s="18">
        <f t="shared" si="329"/>
        <v>199.77532613469651</v>
      </c>
      <c r="AB863" s="18">
        <f t="shared" si="329"/>
        <v>144.6391600222756</v>
      </c>
      <c r="AC863" s="18">
        <f t="shared" si="329"/>
        <v>118.64748113333327</v>
      </c>
      <c r="AD863" s="18">
        <f t="shared" si="329"/>
        <v>166.2917082238931</v>
      </c>
      <c r="AE863" s="18">
        <f t="shared" si="329"/>
        <v>157.46501442414737</v>
      </c>
      <c r="AF863" s="18">
        <f t="shared" si="329"/>
        <v>170.06427184956644</v>
      </c>
      <c r="AG863" s="18">
        <f t="shared" si="329"/>
        <v>139.66090199546588</v>
      </c>
      <c r="AH863" s="18">
        <f t="shared" si="329"/>
        <v>109.51316016027937</v>
      </c>
      <c r="AI863" s="18">
        <f t="shared" si="329"/>
        <v>127.99571777165433</v>
      </c>
      <c r="AJ863" s="18">
        <f t="shared" si="329"/>
        <v>93.048339353461799</v>
      </c>
      <c r="AK863" s="18">
        <f t="shared" si="329"/>
        <v>91.341707836464764</v>
      </c>
      <c r="AL863" s="18">
        <f t="shared" si="329"/>
        <v>117.35683639045179</v>
      </c>
    </row>
    <row r="864" spans="1:38" x14ac:dyDescent="0.25">
      <c r="G864" s="135"/>
      <c r="H864" s="135"/>
    </row>
    <row r="865" spans="1:38" x14ac:dyDescent="0.25">
      <c r="G865" s="135"/>
      <c r="H865" s="135"/>
    </row>
    <row r="866" spans="1:38" x14ac:dyDescent="0.25">
      <c r="G866" s="135"/>
      <c r="H866" s="135"/>
    </row>
    <row r="867" spans="1:38" x14ac:dyDescent="0.25">
      <c r="G867" s="135"/>
      <c r="H867" s="135"/>
    </row>
    <row r="868" spans="1:38" x14ac:dyDescent="0.25">
      <c r="G868" s="135"/>
      <c r="H868" s="135"/>
    </row>
    <row r="869" spans="1:38" x14ac:dyDescent="0.25">
      <c r="A869" s="135"/>
      <c r="G869" s="135"/>
      <c r="H869" s="135"/>
      <c r="I869" s="135"/>
      <c r="J869" s="135"/>
      <c r="K869" s="135"/>
      <c r="L869" s="135"/>
      <c r="M869" s="135"/>
      <c r="N869" s="135"/>
      <c r="O869" s="135"/>
      <c r="P869" s="135"/>
      <c r="Q869" s="135"/>
      <c r="R869" s="135"/>
      <c r="S869" s="135"/>
      <c r="T869" s="135"/>
      <c r="U869" s="135"/>
      <c r="V869" s="135"/>
      <c r="W869" s="135"/>
      <c r="X869" s="135"/>
      <c r="Y869" s="135"/>
      <c r="Z869" s="135"/>
      <c r="AA869" s="135"/>
      <c r="AB869" s="135"/>
      <c r="AC869" s="135"/>
      <c r="AD869" s="135"/>
      <c r="AE869" s="135"/>
      <c r="AF869" s="135"/>
      <c r="AG869" s="135"/>
      <c r="AH869" s="135"/>
      <c r="AI869" s="135"/>
      <c r="AJ869" s="135"/>
      <c r="AK869" s="135"/>
      <c r="AL869" s="135"/>
    </row>
    <row r="870" spans="1:38" ht="15.75" thickBot="1" x14ac:dyDescent="0.3">
      <c r="A870" s="139"/>
      <c r="B870" s="139"/>
      <c r="C870" s="139"/>
      <c r="D870" s="139"/>
      <c r="E870" s="139"/>
      <c r="F870" s="139"/>
      <c r="G870" s="139"/>
      <c r="H870" s="139"/>
      <c r="I870" s="139"/>
      <c r="J870" s="139"/>
      <c r="K870" s="139"/>
      <c r="L870" s="139"/>
      <c r="M870" s="139"/>
      <c r="N870" s="139"/>
      <c r="O870" s="139"/>
      <c r="P870" s="139"/>
      <c r="Q870" s="139"/>
      <c r="R870" s="139"/>
      <c r="S870" s="139"/>
      <c r="T870" s="139"/>
      <c r="U870" s="139"/>
      <c r="V870" s="139"/>
      <c r="W870" s="139"/>
      <c r="X870" s="139"/>
      <c r="Y870" s="139"/>
      <c r="Z870" s="139"/>
      <c r="AA870" s="139"/>
      <c r="AB870" s="139"/>
      <c r="AC870" s="139"/>
      <c r="AD870" s="139"/>
      <c r="AE870" s="139"/>
      <c r="AF870" s="139"/>
      <c r="AG870" s="139"/>
      <c r="AH870" s="139"/>
      <c r="AI870" s="139"/>
      <c r="AJ870" s="139"/>
      <c r="AK870" s="139"/>
      <c r="AL870" s="139"/>
    </row>
    <row r="871" spans="1:38" x14ac:dyDescent="0.25">
      <c r="A871" s="134" t="str">
        <f>+A850</f>
        <v>Option 11: 600 MW in 2028 and 600 MW in 2032</v>
      </c>
      <c r="B871" s="134"/>
      <c r="G871" s="135"/>
      <c r="H871" s="135"/>
      <c r="I871" s="135"/>
      <c r="J871" s="135"/>
      <c r="K871" s="135"/>
      <c r="L871" s="135"/>
      <c r="M871" s="135"/>
      <c r="N871" s="135"/>
      <c r="O871" s="135"/>
      <c r="P871" s="135"/>
      <c r="Q871" s="135"/>
      <c r="R871" s="135"/>
      <c r="S871" s="135"/>
      <c r="T871" s="135"/>
      <c r="U871" s="135"/>
      <c r="V871" s="135"/>
      <c r="W871" s="135"/>
      <c r="X871" s="135"/>
      <c r="Y871" s="135"/>
      <c r="Z871" s="135"/>
      <c r="AA871" s="135"/>
      <c r="AB871" s="135"/>
      <c r="AC871" s="135"/>
      <c r="AD871" s="135"/>
      <c r="AE871" s="135"/>
      <c r="AF871" s="135"/>
      <c r="AG871" s="135"/>
      <c r="AH871" s="135"/>
      <c r="AI871" s="135"/>
      <c r="AJ871" s="135"/>
      <c r="AK871" s="135"/>
      <c r="AL871" s="135"/>
    </row>
    <row r="872" spans="1:38" x14ac:dyDescent="0.25">
      <c r="A872" s="134" t="s">
        <v>15</v>
      </c>
      <c r="B872" s="134" t="str">
        <f>+Overview!D10</f>
        <v>4. Accelerated transition to low emissions future</v>
      </c>
      <c r="G872" s="135"/>
      <c r="H872" s="135"/>
      <c r="I872" s="135"/>
      <c r="J872" s="135"/>
      <c r="K872" s="135"/>
      <c r="L872" s="135"/>
      <c r="M872" s="135"/>
      <c r="N872" s="135"/>
      <c r="O872" s="135"/>
      <c r="P872" s="135"/>
      <c r="Q872" s="135"/>
      <c r="R872" s="135"/>
      <c r="S872" s="135"/>
      <c r="T872" s="135"/>
      <c r="U872" s="135"/>
      <c r="V872" s="135"/>
      <c r="W872" s="135"/>
      <c r="X872" s="135"/>
      <c r="Y872" s="135"/>
      <c r="Z872" s="135"/>
      <c r="AA872" s="135"/>
      <c r="AB872" s="135"/>
      <c r="AC872" s="135"/>
      <c r="AD872" s="135"/>
      <c r="AE872" s="135"/>
      <c r="AF872" s="135"/>
      <c r="AG872" s="135"/>
      <c r="AH872" s="135"/>
      <c r="AI872" s="135"/>
      <c r="AJ872" s="135"/>
      <c r="AK872" s="135"/>
      <c r="AL872" s="135"/>
    </row>
    <row r="873" spans="1:38" x14ac:dyDescent="0.25">
      <c r="A873" s="136" t="s">
        <v>145</v>
      </c>
      <c r="B873" s="137" t="s">
        <v>257</v>
      </c>
      <c r="C873" s="137" t="s">
        <v>142</v>
      </c>
      <c r="D873" s="137" t="s">
        <v>188</v>
      </c>
      <c r="E873" s="138"/>
      <c r="G873" s="135"/>
      <c r="H873" s="135"/>
      <c r="I873" s="135"/>
      <c r="J873" s="135"/>
      <c r="K873" s="135"/>
      <c r="L873" s="135"/>
      <c r="M873" s="135"/>
      <c r="N873" s="135"/>
      <c r="O873" s="135"/>
      <c r="P873" s="135"/>
      <c r="Q873" s="135"/>
      <c r="R873" s="135"/>
      <c r="S873" s="135"/>
      <c r="T873" s="135"/>
      <c r="U873" s="135"/>
      <c r="V873" s="135"/>
      <c r="W873" s="135"/>
      <c r="X873" s="135"/>
      <c r="Y873" s="135"/>
      <c r="Z873" s="135"/>
      <c r="AA873" s="135"/>
      <c r="AB873" s="135"/>
      <c r="AC873" s="135"/>
      <c r="AD873" s="135"/>
      <c r="AE873" s="135"/>
      <c r="AF873" s="135"/>
      <c r="AG873" s="135"/>
      <c r="AH873" s="135"/>
      <c r="AI873" s="135"/>
      <c r="AJ873" s="135"/>
      <c r="AK873" s="135"/>
      <c r="AL873" s="135"/>
    </row>
    <row r="874" spans="1:38" x14ac:dyDescent="0.25">
      <c r="A874" s="159"/>
      <c r="G874" s="135"/>
      <c r="H874" s="135"/>
      <c r="I874" s="135"/>
      <c r="J874" s="135"/>
      <c r="K874" s="135"/>
      <c r="L874" s="135"/>
      <c r="M874" s="135"/>
      <c r="N874" s="135"/>
      <c r="O874" s="135"/>
      <c r="P874" s="135"/>
      <c r="Q874" s="135"/>
      <c r="R874" s="135"/>
      <c r="S874" s="135"/>
      <c r="T874" s="135"/>
      <c r="U874" s="135"/>
      <c r="V874" s="135"/>
      <c r="W874" s="135"/>
      <c r="X874" s="135"/>
      <c r="Y874" s="135"/>
      <c r="Z874" s="135"/>
      <c r="AA874" s="135"/>
      <c r="AB874" s="135"/>
      <c r="AC874" s="135"/>
      <c r="AD874" s="135"/>
      <c r="AE874" s="135"/>
      <c r="AF874" s="135"/>
      <c r="AG874" s="135"/>
      <c r="AH874" s="135"/>
      <c r="AI874" s="135"/>
      <c r="AJ874" s="135"/>
      <c r="AK874" s="135"/>
      <c r="AL874" s="135"/>
    </row>
    <row r="875" spans="1:38" x14ac:dyDescent="0.25">
      <c r="G875" s="135" t="s">
        <v>246</v>
      </c>
      <c r="H875" s="135"/>
      <c r="I875" s="142" t="s">
        <v>23</v>
      </c>
      <c r="J875" s="142" t="s">
        <v>24</v>
      </c>
      <c r="K875" s="142" t="s">
        <v>25</v>
      </c>
      <c r="L875" s="142" t="s">
        <v>26</v>
      </c>
      <c r="M875" s="142" t="s">
        <v>27</v>
      </c>
      <c r="N875" s="142" t="s">
        <v>28</v>
      </c>
      <c r="O875" s="142" t="s">
        <v>29</v>
      </c>
      <c r="P875" s="142" t="s">
        <v>30</v>
      </c>
      <c r="Q875" s="142" t="s">
        <v>31</v>
      </c>
      <c r="R875" s="142" t="s">
        <v>32</v>
      </c>
      <c r="S875" s="142" t="s">
        <v>33</v>
      </c>
      <c r="T875" s="142" t="s">
        <v>34</v>
      </c>
      <c r="U875" s="142" t="s">
        <v>35</v>
      </c>
      <c r="V875" s="142" t="s">
        <v>36</v>
      </c>
      <c r="W875" s="142" t="s">
        <v>37</v>
      </c>
      <c r="X875" s="142" t="s">
        <v>38</v>
      </c>
      <c r="Y875" s="142" t="s">
        <v>39</v>
      </c>
      <c r="Z875" s="142" t="s">
        <v>40</v>
      </c>
      <c r="AA875" s="142" t="s">
        <v>41</v>
      </c>
      <c r="AB875" s="142" t="s">
        <v>42</v>
      </c>
      <c r="AC875" s="142" t="s">
        <v>43</v>
      </c>
      <c r="AD875" s="142" t="s">
        <v>44</v>
      </c>
      <c r="AE875" s="142" t="s">
        <v>45</v>
      </c>
      <c r="AF875" s="142" t="s">
        <v>46</v>
      </c>
      <c r="AG875" s="142" t="s">
        <v>47</v>
      </c>
      <c r="AH875" s="142" t="s">
        <v>48</v>
      </c>
      <c r="AI875" s="142" t="s">
        <v>49</v>
      </c>
      <c r="AJ875" s="142" t="s">
        <v>50</v>
      </c>
      <c r="AK875" s="142" t="s">
        <v>51</v>
      </c>
      <c r="AL875" s="142" t="s">
        <v>52</v>
      </c>
    </row>
    <row r="876" spans="1:38" x14ac:dyDescent="0.25">
      <c r="G876" s="8" t="s">
        <v>247</v>
      </c>
      <c r="H876" s="9" t="s">
        <v>16</v>
      </c>
      <c r="I876" s="10">
        <v>-1.845876857891156</v>
      </c>
      <c r="J876" s="10">
        <v>-7.3399673698171242</v>
      </c>
      <c r="K876" s="10">
        <v>3.5922552461142914</v>
      </c>
      <c r="L876" s="10">
        <v>6.69414329591973</v>
      </c>
      <c r="M876" s="10">
        <v>10.198772024710479</v>
      </c>
      <c r="N876" s="10">
        <v>-8.4497395610874264</v>
      </c>
      <c r="O876" s="10">
        <v>-19.782369043209201</v>
      </c>
      <c r="P876" s="10">
        <v>-11.382753560202673</v>
      </c>
      <c r="Q876" s="10">
        <v>76.802073119370107</v>
      </c>
      <c r="R876" s="10">
        <v>49.098945979806103</v>
      </c>
      <c r="S876" s="10">
        <v>55.917514931924416</v>
      </c>
      <c r="T876" s="10">
        <v>39.121913936876354</v>
      </c>
      <c r="U876" s="10">
        <v>68.368354921392438</v>
      </c>
      <c r="V876" s="10">
        <v>90.203408101571767</v>
      </c>
      <c r="W876" s="10">
        <v>37.785027333266498</v>
      </c>
      <c r="X876" s="10">
        <v>61.017305354615928</v>
      </c>
      <c r="Y876" s="10">
        <v>23.461525170851019</v>
      </c>
      <c r="Z876" s="10">
        <v>42.425454331421861</v>
      </c>
      <c r="AA876" s="10">
        <v>39.926065697181912</v>
      </c>
      <c r="AB876" s="10">
        <v>3.4570082389209347</v>
      </c>
      <c r="AC876" s="10">
        <v>-22.86866569614449</v>
      </c>
      <c r="AD876" s="10">
        <v>-22.679680017638475</v>
      </c>
      <c r="AE876" s="10">
        <v>-19.638260383372653</v>
      </c>
      <c r="AF876" s="10">
        <v>43.356861479222971</v>
      </c>
      <c r="AG876" s="10">
        <v>34.126306703039972</v>
      </c>
      <c r="AH876" s="10">
        <v>34.105041674291897</v>
      </c>
      <c r="AI876" s="10">
        <v>121.74405069727482</v>
      </c>
      <c r="AJ876" s="10">
        <v>129.55889582569671</v>
      </c>
      <c r="AK876" s="10">
        <v>109.27702141611007</v>
      </c>
      <c r="AL876" s="10">
        <v>175.04733590781871</v>
      </c>
    </row>
    <row r="877" spans="1:38" x14ac:dyDescent="0.25">
      <c r="G877" s="11" t="str">
        <f>G876</f>
        <v>BS</v>
      </c>
      <c r="H877" s="9" t="s">
        <v>248</v>
      </c>
      <c r="I877" s="10">
        <v>-1.3931729070980268</v>
      </c>
      <c r="J877" s="10">
        <v>-2.7210408119370868</v>
      </c>
      <c r="K877" s="10">
        <v>-0.52069388368452252</v>
      </c>
      <c r="L877" s="10">
        <v>1.8534339043135049</v>
      </c>
      <c r="M877" s="10">
        <v>0.66331801676325597</v>
      </c>
      <c r="N877" s="10">
        <v>-3.3951850266899157</v>
      </c>
      <c r="O877" s="10">
        <v>-4.7440098660279091</v>
      </c>
      <c r="P877" s="10">
        <v>12.819311303171844</v>
      </c>
      <c r="Q877" s="10">
        <v>46.70075008416643</v>
      </c>
      <c r="R877" s="10">
        <v>28.711376339538049</v>
      </c>
      <c r="S877" s="10">
        <v>28.745992822678204</v>
      </c>
      <c r="T877" s="10">
        <v>12.217336445237152</v>
      </c>
      <c r="U877" s="10">
        <v>24.672631000283218</v>
      </c>
      <c r="V877" s="10">
        <v>28.757129357373742</v>
      </c>
      <c r="W877" s="10">
        <v>18.62176031344211</v>
      </c>
      <c r="X877" s="10">
        <v>21.258726313690204</v>
      </c>
      <c r="Y877" s="10">
        <v>15.125331570858862</v>
      </c>
      <c r="Z877" s="10">
        <v>15.986379946072475</v>
      </c>
      <c r="AA877" s="10">
        <v>13.75584578319615</v>
      </c>
      <c r="AB877" s="10">
        <v>-37.136689196570501</v>
      </c>
      <c r="AC877" s="10">
        <v>-60.734597150769105</v>
      </c>
      <c r="AD877" s="10">
        <v>-56.120075290047225</v>
      </c>
      <c r="AE877" s="10">
        <v>-52.094219272711825</v>
      </c>
      <c r="AF877" s="10">
        <v>-28.985658091197024</v>
      </c>
      <c r="AG877" s="10">
        <v>-27.699602092969258</v>
      </c>
      <c r="AH877" s="10">
        <v>-29.083487949399569</v>
      </c>
      <c r="AI877" s="10">
        <v>-3.5276492574124632</v>
      </c>
      <c r="AJ877" s="10">
        <v>-5.5809254406083255</v>
      </c>
      <c r="AK877" s="10">
        <v>-3.5474354335615317</v>
      </c>
      <c r="AL877" s="10">
        <v>6.8195626834381073</v>
      </c>
    </row>
    <row r="878" spans="1:38" x14ac:dyDescent="0.25">
      <c r="G878" s="12" t="str">
        <f t="shared" ref="G878:G883" si="330">G877</f>
        <v>BS</v>
      </c>
      <c r="H878" s="9" t="s">
        <v>17</v>
      </c>
      <c r="I878" s="10">
        <v>2.8738936519198433</v>
      </c>
      <c r="J878" s="10">
        <v>7.5480263088293214</v>
      </c>
      <c r="K878" s="10">
        <v>1.3082247868401282</v>
      </c>
      <c r="L878" s="10">
        <v>0.49455505960077062</v>
      </c>
      <c r="M878" s="10">
        <v>1.9540882568317102</v>
      </c>
      <c r="N878" s="10">
        <v>1.1966577511489049</v>
      </c>
      <c r="O878" s="10">
        <v>-3.8884778444303265</v>
      </c>
      <c r="P878" s="10">
        <v>3.0680201756299539</v>
      </c>
      <c r="Q878" s="10">
        <v>19.490025365909332</v>
      </c>
      <c r="R878" s="10">
        <v>30.729358156349917</v>
      </c>
      <c r="S878" s="10">
        <v>21.920478752510462</v>
      </c>
      <c r="T878" s="10">
        <v>37.321053381269166</v>
      </c>
      <c r="U878" s="10">
        <v>53.423941675958986</v>
      </c>
      <c r="V878" s="10">
        <v>52.610991283400381</v>
      </c>
      <c r="W878" s="10">
        <v>35.438949834850519</v>
      </c>
      <c r="X878" s="10">
        <v>133.36777376330929</v>
      </c>
      <c r="Y878" s="10">
        <v>119.96543923406944</v>
      </c>
      <c r="Z878" s="10">
        <v>131.76381830643959</v>
      </c>
      <c r="AA878" s="10">
        <v>121.72516502682993</v>
      </c>
      <c r="AB878" s="10">
        <v>278.82559573656999</v>
      </c>
      <c r="AC878" s="10">
        <v>409.13986709721007</v>
      </c>
      <c r="AD878" s="10">
        <v>370.9665561462557</v>
      </c>
      <c r="AE878" s="10">
        <v>319.4943053377998</v>
      </c>
      <c r="AF878" s="10">
        <v>262.38515919968017</v>
      </c>
      <c r="AG878" s="10">
        <v>255.08383256607021</v>
      </c>
      <c r="AH878" s="10">
        <v>235.50274421975041</v>
      </c>
      <c r="AI878" s="10">
        <v>112.86221033367997</v>
      </c>
      <c r="AJ878" s="10">
        <v>95.084561201615315</v>
      </c>
      <c r="AK878" s="10">
        <v>23.659305199450046</v>
      </c>
      <c r="AL878" s="10">
        <v>26.719386579070033</v>
      </c>
    </row>
    <row r="879" spans="1:38" x14ac:dyDescent="0.25">
      <c r="G879" s="13" t="str">
        <f t="shared" si="330"/>
        <v>BS</v>
      </c>
      <c r="H879" s="9" t="s">
        <v>249</v>
      </c>
      <c r="I879" s="10">
        <v>0.48041669904989703</v>
      </c>
      <c r="J879" s="10">
        <v>1.1707349602683053</v>
      </c>
      <c r="K879" s="10">
        <v>-0.30168076259826648</v>
      </c>
      <c r="L879" s="10">
        <v>-0.49357518486306162</v>
      </c>
      <c r="M879" s="10">
        <v>-0.74466907773501134</v>
      </c>
      <c r="N879" s="10">
        <v>1.8778420577111774</v>
      </c>
      <c r="O879" s="10">
        <v>1.6509211082150159</v>
      </c>
      <c r="P879" s="10">
        <v>-4.7815068602517385E-2</v>
      </c>
      <c r="Q879" s="10">
        <v>-2.0236251817290167</v>
      </c>
      <c r="R879" s="10">
        <v>2.9869511210574728</v>
      </c>
      <c r="S879" s="10">
        <v>0.93170902280712653</v>
      </c>
      <c r="T879" s="10">
        <v>4.5449897853317225</v>
      </c>
      <c r="U879" s="10">
        <v>6.8910443109388098</v>
      </c>
      <c r="V879" s="10">
        <v>4.9293770447637826</v>
      </c>
      <c r="W879" s="10">
        <v>5.4863177944399695</v>
      </c>
      <c r="X879" s="10">
        <v>1.0608115512333711</v>
      </c>
      <c r="Y879" s="10">
        <v>4.2507690411666204</v>
      </c>
      <c r="Z879" s="10">
        <v>2.5383820556800742</v>
      </c>
      <c r="AA879" s="10">
        <v>-1.2803744074070096</v>
      </c>
      <c r="AB879" s="10">
        <v>14.46565969532702</v>
      </c>
      <c r="AC879" s="10">
        <v>16.299618376481135</v>
      </c>
      <c r="AD879" s="10">
        <v>14.229113620729834</v>
      </c>
      <c r="AE879" s="10">
        <v>14.891763857064291</v>
      </c>
      <c r="AF879" s="10">
        <v>6.0805621425290042</v>
      </c>
      <c r="AG879" s="10">
        <v>7.5955241644497278</v>
      </c>
      <c r="AH879" s="10">
        <v>7.4759210848900466</v>
      </c>
      <c r="AI879" s="10">
        <v>-0.73123513529009188</v>
      </c>
      <c r="AJ879" s="10">
        <v>-0.61090959257194299</v>
      </c>
      <c r="AK879" s="10">
        <v>-6.9817269044191335</v>
      </c>
      <c r="AL879" s="10">
        <v>-6.0734269762448889</v>
      </c>
    </row>
    <row r="880" spans="1:38" x14ac:dyDescent="0.25">
      <c r="G880" s="14" t="str">
        <f t="shared" si="330"/>
        <v>BS</v>
      </c>
      <c r="H880" s="9" t="s">
        <v>18</v>
      </c>
      <c r="I880" s="10">
        <v>-2.8474951196826004E-4</v>
      </c>
      <c r="J880" s="10">
        <v>-3.9425334281750941E-4</v>
      </c>
      <c r="K880" s="10">
        <v>2.3725162072289088</v>
      </c>
      <c r="L880" s="10">
        <v>2.3536293348910817</v>
      </c>
      <c r="M880" s="10">
        <v>2.1150400379113066</v>
      </c>
      <c r="N880" s="10">
        <v>1.499692402872931</v>
      </c>
      <c r="O880" s="10">
        <v>2.3152344333442372</v>
      </c>
      <c r="P880" s="10">
        <v>9.2649696269987203E-2</v>
      </c>
      <c r="Q880" s="10">
        <v>22.883997614225748</v>
      </c>
      <c r="R880" s="10">
        <v>20.8949630969434</v>
      </c>
      <c r="S880" s="10">
        <v>20.71921419533615</v>
      </c>
      <c r="T880" s="10">
        <v>20.000989288673082</v>
      </c>
      <c r="U880" s="10">
        <v>51.459452119284379</v>
      </c>
      <c r="V880" s="10">
        <v>33.422947785172624</v>
      </c>
      <c r="W880" s="10">
        <v>29.850507005791371</v>
      </c>
      <c r="X880" s="10">
        <v>47.575078719437556</v>
      </c>
      <c r="Y880" s="10">
        <v>49.700487336283288</v>
      </c>
      <c r="Z880" s="10">
        <v>43.889486571979774</v>
      </c>
      <c r="AA880" s="10">
        <v>41.025143843569424</v>
      </c>
      <c r="AB880" s="10">
        <v>25.059204654760208</v>
      </c>
      <c r="AC880" s="10">
        <v>10.028927514911402</v>
      </c>
      <c r="AD880" s="10">
        <v>9.4701870902171663</v>
      </c>
      <c r="AE880" s="10">
        <v>8.9425758195761773</v>
      </c>
      <c r="AF880" s="10">
        <v>26.748534510473291</v>
      </c>
      <c r="AG880" s="10">
        <v>24.169680005213195</v>
      </c>
      <c r="AH880" s="10">
        <v>16.671440566578269</v>
      </c>
      <c r="AI880" s="10">
        <v>26.554486997540948</v>
      </c>
      <c r="AJ880" s="10">
        <v>22.419882554675155</v>
      </c>
      <c r="AK880" s="10">
        <v>22.298635645012439</v>
      </c>
      <c r="AL880" s="10">
        <v>34.214112592233107</v>
      </c>
    </row>
    <row r="881" spans="1:38" x14ac:dyDescent="0.25">
      <c r="G881" s="15" t="str">
        <f t="shared" si="330"/>
        <v>BS</v>
      </c>
      <c r="H881" s="9" t="s">
        <v>19</v>
      </c>
      <c r="I881" s="10">
        <v>-1.6347175700000024E-3</v>
      </c>
      <c r="J881" s="10">
        <v>-1.6372424100000007E-3</v>
      </c>
      <c r="K881" s="10">
        <v>-14.15116290364999</v>
      </c>
      <c r="L881" s="10">
        <v>-4.5559443823800052</v>
      </c>
      <c r="M881" s="10">
        <v>-0.34480131198000019</v>
      </c>
      <c r="N881" s="10">
        <v>3.8705931580799948</v>
      </c>
      <c r="O881" s="10">
        <v>-2.1612215387500093</v>
      </c>
      <c r="P881" s="10">
        <v>-0.67418192186000159</v>
      </c>
      <c r="Q881" s="10">
        <v>0.5969118561300002</v>
      </c>
      <c r="R881" s="10">
        <v>0.96986852178999983</v>
      </c>
      <c r="S881" s="10">
        <v>-4.9445978800000567E-2</v>
      </c>
      <c r="T881" s="10">
        <v>-12.012708179760009</v>
      </c>
      <c r="U881" s="10">
        <v>4.9912763799999996E-3</v>
      </c>
      <c r="V881" s="10">
        <v>0.76759287082000149</v>
      </c>
      <c r="W881" s="10">
        <v>2.8916045213300001</v>
      </c>
      <c r="X881" s="10">
        <v>6.1399831458399969</v>
      </c>
      <c r="Y881" s="10">
        <v>1.4017948430800005</v>
      </c>
      <c r="Z881" s="10">
        <v>-4.2309214771300017</v>
      </c>
      <c r="AA881" s="10">
        <v>-0.62013983119999949</v>
      </c>
      <c r="AB881" s="10">
        <v>-0.68024441586998918</v>
      </c>
      <c r="AC881" s="10">
        <v>1.21280603099998E-2</v>
      </c>
      <c r="AD881" s="10">
        <v>5.0792039311700066</v>
      </c>
      <c r="AE881" s="10">
        <v>-0.41112323846999743</v>
      </c>
      <c r="AF881" s="10">
        <v>-3.1560196256599991</v>
      </c>
      <c r="AG881" s="10">
        <v>-0.10579930779999996</v>
      </c>
      <c r="AH881" s="10">
        <v>2.5960609482800008</v>
      </c>
      <c r="AI881" s="10">
        <v>10.795724017990002</v>
      </c>
      <c r="AJ881" s="10">
        <v>18.727412754790002</v>
      </c>
      <c r="AK881" s="10">
        <v>188.42590692814002</v>
      </c>
      <c r="AL881" s="10">
        <v>142.86750398447987</v>
      </c>
    </row>
    <row r="882" spans="1:38" x14ac:dyDescent="0.25">
      <c r="G882" s="16" t="str">
        <f t="shared" si="330"/>
        <v>BS</v>
      </c>
      <c r="H882" s="9" t="s">
        <v>20</v>
      </c>
      <c r="I882" s="10">
        <v>1.1808138313006964</v>
      </c>
      <c r="J882" s="10">
        <v>-4.37341181978798E-5</v>
      </c>
      <c r="K882" s="10">
        <v>-4.9938665239368705E-7</v>
      </c>
      <c r="L882" s="10">
        <v>-1.074121551451519</v>
      </c>
      <c r="M882" s="10">
        <v>1.6527875690170681</v>
      </c>
      <c r="N882" s="10">
        <v>-9.0460318642383473E-6</v>
      </c>
      <c r="O882" s="10">
        <v>-6.5380597324711545</v>
      </c>
      <c r="P882" s="10">
        <v>-19.884057962619551</v>
      </c>
      <c r="Q882" s="10">
        <v>6.2782348555375584</v>
      </c>
      <c r="R882" s="10">
        <v>2.5110875491481668</v>
      </c>
      <c r="S882" s="10">
        <v>0.34936797363443084</v>
      </c>
      <c r="T882" s="10">
        <v>-4.8872131241376388E-6</v>
      </c>
      <c r="U882" s="10">
        <v>0.28410534292577516</v>
      </c>
      <c r="V882" s="10">
        <v>-5.660022142237653E-7</v>
      </c>
      <c r="W882" s="10">
        <v>-0.76986871726287331</v>
      </c>
      <c r="X882" s="10">
        <v>-2.6984593065846309E-7</v>
      </c>
      <c r="Y882" s="10">
        <v>-2.4539349561477622E-7</v>
      </c>
      <c r="Z882" s="10">
        <v>-1.1601433332011791E-6</v>
      </c>
      <c r="AA882" s="10">
        <v>5.0506876640964009E-7</v>
      </c>
      <c r="AB882" s="10">
        <v>15.12615524961898</v>
      </c>
      <c r="AC882" s="10">
        <v>0.49793325753471152</v>
      </c>
      <c r="AD882" s="10">
        <v>-0.43999906916212694</v>
      </c>
      <c r="AE882" s="10">
        <v>-1.6762296531009516E-7</v>
      </c>
      <c r="AF882" s="10">
        <v>-2.9715017985759857</v>
      </c>
      <c r="AG882" s="10">
        <v>-0.51848515507741233</v>
      </c>
      <c r="AH882" s="10">
        <v>0.28614327485735913</v>
      </c>
      <c r="AI882" s="10">
        <v>2.8968048490427325</v>
      </c>
      <c r="AJ882" s="10">
        <v>4.0413979773309308</v>
      </c>
      <c r="AK882" s="10">
        <v>-6.4833914572133979</v>
      </c>
      <c r="AL882" s="10">
        <v>-1.2162276913251344E-3</v>
      </c>
    </row>
    <row r="883" spans="1:38" x14ac:dyDescent="0.25">
      <c r="G883" s="17" t="str">
        <f t="shared" si="330"/>
        <v>BS</v>
      </c>
      <c r="H883" s="9" t="s">
        <v>21</v>
      </c>
      <c r="I883" s="10">
        <v>-5.3493945944000032E-2</v>
      </c>
      <c r="J883" s="10">
        <v>-3.0643127835000006E-2</v>
      </c>
      <c r="K883" s="10">
        <v>1.7192633509999944E-2</v>
      </c>
      <c r="L883" s="10">
        <v>3.9724285150000038E-2</v>
      </c>
      <c r="M883" s="10">
        <v>2.3914717149999987E-2</v>
      </c>
      <c r="N883" s="10">
        <v>-2.9944091949999974E-2</v>
      </c>
      <c r="O883" s="10">
        <v>-0.10647322595999997</v>
      </c>
      <c r="P883" s="10">
        <v>-6.1994088000000058E-2</v>
      </c>
      <c r="Q883" s="10">
        <v>-0.5482835960000001</v>
      </c>
      <c r="R883" s="10">
        <v>-0.56574262399999997</v>
      </c>
      <c r="S883" s="10">
        <v>-0.43577825999999997</v>
      </c>
      <c r="T883" s="10">
        <v>-0.5554500309999999</v>
      </c>
      <c r="U883" s="10">
        <v>-0.40910164600000004</v>
      </c>
      <c r="V883" s="10">
        <v>-0.3000014534999999</v>
      </c>
      <c r="W883" s="10">
        <v>-0.41946839199999997</v>
      </c>
      <c r="X883" s="10">
        <v>-0.19055235899999995</v>
      </c>
      <c r="Y883" s="10">
        <v>-0.17246347000000012</v>
      </c>
      <c r="Z883" s="10">
        <v>-2.0777667999999971E-2</v>
      </c>
      <c r="AA883" s="10">
        <v>4.5058085000000025E-2</v>
      </c>
      <c r="AB883" s="10">
        <v>-0.20149462999999995</v>
      </c>
      <c r="AC883" s="10">
        <v>-0.20733527600000001</v>
      </c>
      <c r="AD883" s="10">
        <v>7.7280949000000043E-2</v>
      </c>
      <c r="AE883" s="10">
        <v>-3.2280724000000038E-2</v>
      </c>
      <c r="AF883" s="10">
        <v>-9.3989410499999981E-2</v>
      </c>
      <c r="AG883" s="10">
        <v>-0.15434355899999985</v>
      </c>
      <c r="AH883" s="10">
        <v>-3.3213009000000016E-2</v>
      </c>
      <c r="AI883" s="10">
        <v>1.1693547200000043E-2</v>
      </c>
      <c r="AJ883" s="10">
        <v>-3.0858111300000074E-2</v>
      </c>
      <c r="AK883" s="10">
        <v>-0.12883220700000017</v>
      </c>
      <c r="AL883" s="10">
        <v>6.4807663009999988E-2</v>
      </c>
    </row>
    <row r="884" spans="1:38" x14ac:dyDescent="0.25">
      <c r="G884" s="135"/>
      <c r="H884" s="135" t="s">
        <v>22</v>
      </c>
      <c r="I884" s="18">
        <f t="shared" ref="I884" si="331">+SUM(I876:I883)</f>
        <v>1.2406610042552857</v>
      </c>
      <c r="J884" s="18">
        <f t="shared" ref="J884" si="332">+SUM(J876:J883)</f>
        <v>-1.3749652703625999</v>
      </c>
      <c r="K884" s="18">
        <f t="shared" ref="K884" si="333">+SUM(K876:K883)</f>
        <v>-7.6833491756261028</v>
      </c>
      <c r="L884" s="18">
        <f t="shared" ref="L884" si="334">+SUM(L876:L883)</f>
        <v>5.3118447611805015</v>
      </c>
      <c r="M884" s="18">
        <f t="shared" ref="M884" si="335">+SUM(M876:M883)</f>
        <v>15.518450232668808</v>
      </c>
      <c r="N884" s="18">
        <f t="shared" ref="N884" si="336">+SUM(N876:N883)</f>
        <v>-3.430092355946198</v>
      </c>
      <c r="O884" s="18">
        <f t="shared" ref="O884" si="337">+SUM(O876:O883)</f>
        <v>-33.254455709289346</v>
      </c>
      <c r="P884" s="18">
        <f t="shared" ref="P884" si="338">+SUM(P876:P883)</f>
        <v>-16.070821426212955</v>
      </c>
      <c r="Q884" s="18">
        <f t="shared" ref="Q884" si="339">+SUM(Q876:Q883)</f>
        <v>170.18008411761014</v>
      </c>
      <c r="R884" s="18">
        <f t="shared" ref="R884" si="340">+SUM(R876:R883)</f>
        <v>135.33680814063311</v>
      </c>
      <c r="S884" s="18">
        <f t="shared" ref="S884" si="341">+SUM(S876:S883)</f>
        <v>128.09905346009077</v>
      </c>
      <c r="T884" s="18">
        <f t="shared" ref="T884" si="342">+SUM(T876:T883)</f>
        <v>100.63811973941434</v>
      </c>
      <c r="U884" s="18">
        <f t="shared" ref="U884" si="343">+SUM(U876:U883)</f>
        <v>204.6954190011636</v>
      </c>
      <c r="V884" s="18">
        <f t="shared" ref="V884" si="344">+SUM(V876:V883)</f>
        <v>210.39144442360009</v>
      </c>
      <c r="W884" s="18">
        <f t="shared" ref="W884" si="345">+SUM(W876:W883)</f>
        <v>128.8848296938576</v>
      </c>
      <c r="X884" s="18">
        <f t="shared" ref="X884" si="346">+SUM(X876:X883)</f>
        <v>270.22912621928043</v>
      </c>
      <c r="Y884" s="18">
        <f t="shared" ref="Y884" si="347">+SUM(Y876:Y883)</f>
        <v>213.73288348091575</v>
      </c>
      <c r="Z884" s="18">
        <f t="shared" ref="Z884" si="348">+SUM(Z876:Z883)</f>
        <v>232.35182090632043</v>
      </c>
      <c r="AA884" s="18">
        <f t="shared" ref="AA884" si="349">+SUM(AA876:AA883)</f>
        <v>214.57676470223916</v>
      </c>
      <c r="AB884" s="18">
        <f t="shared" ref="AB884" si="350">+SUM(AB876:AB883)</f>
        <v>298.91519533275664</v>
      </c>
      <c r="AC884" s="18">
        <f t="shared" ref="AC884" si="351">+SUM(AC876:AC883)</f>
        <v>352.16787618353374</v>
      </c>
      <c r="AD884" s="18">
        <f t="shared" ref="AD884" si="352">+SUM(AD876:AD883)</f>
        <v>320.58258736052488</v>
      </c>
      <c r="AE884" s="18">
        <f t="shared" ref="AE884" si="353">+SUM(AE876:AE883)</f>
        <v>271.15276122826288</v>
      </c>
      <c r="AF884" s="18">
        <f t="shared" ref="AF884" si="354">+SUM(AF876:AF883)</f>
        <v>303.36394840597239</v>
      </c>
      <c r="AG884" s="18">
        <f t="shared" ref="AG884" si="355">+SUM(AG876:AG883)</f>
        <v>292.49711332392644</v>
      </c>
      <c r="AH884" s="18">
        <f t="shared" ref="AH884" si="356">+SUM(AH876:AH883)</f>
        <v>267.52065081024841</v>
      </c>
      <c r="AI884" s="18">
        <f t="shared" ref="AI884" si="357">+SUM(AI876:AI883)</f>
        <v>270.60608605002591</v>
      </c>
      <c r="AJ884" s="18">
        <f t="shared" ref="AJ884" si="358">+SUM(AJ876:AJ883)</f>
        <v>263.60945716962783</v>
      </c>
      <c r="AK884" s="18">
        <f t="shared" ref="AK884" si="359">+SUM(AK876:AK883)</f>
        <v>326.51948318651853</v>
      </c>
      <c r="AL884" s="18">
        <f t="shared" ref="AL884" si="360">+SUM(AL876:AL883)</f>
        <v>379.65806620611363</v>
      </c>
    </row>
    <row r="885" spans="1:38" x14ac:dyDescent="0.25">
      <c r="G885" s="135"/>
      <c r="H885" s="135"/>
      <c r="I885" s="135"/>
      <c r="J885" s="135"/>
      <c r="K885" s="135"/>
      <c r="L885" s="135"/>
      <c r="M885" s="135"/>
      <c r="N885" s="135"/>
      <c r="O885" s="135"/>
      <c r="P885" s="135"/>
      <c r="Q885" s="135"/>
      <c r="R885" s="135"/>
      <c r="S885" s="135"/>
      <c r="T885" s="135"/>
      <c r="U885" s="135"/>
      <c r="V885" s="135"/>
      <c r="W885" s="135"/>
      <c r="X885" s="135"/>
      <c r="Y885" s="135"/>
      <c r="Z885" s="135"/>
      <c r="AA885" s="135"/>
      <c r="AB885" s="135"/>
      <c r="AC885" s="135"/>
      <c r="AD885" s="135"/>
      <c r="AE885" s="135"/>
      <c r="AF885" s="135"/>
      <c r="AG885" s="135"/>
      <c r="AH885" s="135"/>
      <c r="AI885" s="135"/>
      <c r="AJ885" s="135"/>
      <c r="AK885" s="135"/>
      <c r="AL885" s="135"/>
    </row>
    <row r="886" spans="1:38" x14ac:dyDescent="0.25">
      <c r="G886" s="135"/>
      <c r="H886" s="135"/>
      <c r="I886" s="135"/>
      <c r="J886" s="135"/>
      <c r="K886" s="135"/>
      <c r="L886" s="135"/>
      <c r="M886" s="135"/>
      <c r="N886" s="135"/>
      <c r="O886" s="135"/>
      <c r="P886" s="135"/>
      <c r="Q886" s="135"/>
      <c r="R886" s="135"/>
      <c r="S886" s="135"/>
      <c r="T886" s="135"/>
      <c r="U886" s="135"/>
      <c r="V886" s="135"/>
      <c r="W886" s="135"/>
      <c r="X886" s="135"/>
      <c r="Y886" s="135"/>
      <c r="Z886" s="135"/>
      <c r="AA886" s="135"/>
      <c r="AB886" s="135"/>
      <c r="AC886" s="135"/>
      <c r="AD886" s="135"/>
      <c r="AE886" s="135"/>
      <c r="AF886" s="135"/>
      <c r="AG886" s="135"/>
      <c r="AH886" s="135"/>
      <c r="AI886" s="135"/>
      <c r="AJ886" s="135"/>
      <c r="AK886" s="135"/>
      <c r="AL886" s="135"/>
    </row>
    <row r="887" spans="1:38" x14ac:dyDescent="0.25">
      <c r="G887" s="135"/>
      <c r="H887" s="135"/>
      <c r="I887" s="135"/>
      <c r="J887" s="135"/>
      <c r="K887" s="135"/>
      <c r="L887" s="135"/>
      <c r="M887" s="135"/>
      <c r="N887" s="135"/>
      <c r="O887" s="135"/>
      <c r="P887" s="135"/>
      <c r="Q887" s="135"/>
      <c r="R887" s="135"/>
      <c r="S887" s="135"/>
      <c r="T887" s="135"/>
      <c r="U887" s="135"/>
      <c r="V887" s="135"/>
      <c r="W887" s="135"/>
      <c r="X887" s="135"/>
      <c r="Y887" s="135"/>
      <c r="Z887" s="135"/>
      <c r="AA887" s="135"/>
      <c r="AB887" s="135"/>
      <c r="AC887" s="135"/>
      <c r="AD887" s="135"/>
      <c r="AE887" s="135"/>
      <c r="AF887" s="135"/>
      <c r="AG887" s="135"/>
      <c r="AH887" s="135"/>
      <c r="AI887" s="135"/>
      <c r="AJ887" s="135"/>
      <c r="AK887" s="135"/>
      <c r="AL887" s="135"/>
    </row>
    <row r="888" spans="1:38" x14ac:dyDescent="0.25">
      <c r="G888" s="135"/>
      <c r="H888" s="135"/>
      <c r="I888" s="135"/>
      <c r="J888" s="135"/>
      <c r="K888" s="135"/>
      <c r="L888" s="135"/>
      <c r="M888" s="135"/>
      <c r="N888" s="135"/>
      <c r="O888" s="135"/>
      <c r="P888" s="135"/>
      <c r="Q888" s="135"/>
      <c r="R888" s="135"/>
      <c r="S888" s="135"/>
      <c r="T888" s="135"/>
      <c r="U888" s="135"/>
      <c r="V888" s="135"/>
      <c r="W888" s="135"/>
      <c r="X888" s="135"/>
      <c r="Y888" s="135"/>
      <c r="Z888" s="135"/>
      <c r="AA888" s="135"/>
      <c r="AB888" s="135"/>
      <c r="AC888" s="135"/>
      <c r="AD888" s="135"/>
      <c r="AE888" s="135"/>
      <c r="AF888" s="135"/>
      <c r="AG888" s="135"/>
      <c r="AH888" s="135"/>
      <c r="AI888" s="135"/>
      <c r="AJ888" s="135"/>
      <c r="AK888" s="135"/>
      <c r="AL888" s="135"/>
    </row>
    <row r="889" spans="1:38" x14ac:dyDescent="0.25">
      <c r="G889" s="135"/>
      <c r="H889" s="135"/>
      <c r="I889" s="135"/>
      <c r="J889" s="135"/>
      <c r="K889" s="135"/>
      <c r="L889" s="135"/>
      <c r="M889" s="135"/>
      <c r="N889" s="135"/>
      <c r="O889" s="135"/>
      <c r="P889" s="135"/>
      <c r="Q889" s="135"/>
      <c r="R889" s="135"/>
      <c r="S889" s="135"/>
      <c r="T889" s="135"/>
      <c r="U889" s="135"/>
      <c r="V889" s="135"/>
      <c r="W889" s="135"/>
      <c r="X889" s="135"/>
      <c r="Y889" s="135"/>
      <c r="Z889" s="135"/>
      <c r="AA889" s="135"/>
      <c r="AB889" s="135"/>
      <c r="AC889" s="135"/>
      <c r="AD889" s="135"/>
      <c r="AE889" s="135"/>
      <c r="AF889" s="135"/>
      <c r="AG889" s="135"/>
      <c r="AH889" s="135"/>
      <c r="AI889" s="135"/>
      <c r="AJ889" s="135"/>
      <c r="AK889" s="135"/>
      <c r="AL889" s="135"/>
    </row>
    <row r="890" spans="1:38" x14ac:dyDescent="0.25">
      <c r="A890" s="135"/>
      <c r="G890" s="135"/>
      <c r="H890" s="135"/>
      <c r="I890" s="135"/>
      <c r="J890" s="135"/>
      <c r="K890" s="135"/>
      <c r="L890" s="135"/>
      <c r="M890" s="135"/>
      <c r="N890" s="135"/>
      <c r="O890" s="135"/>
      <c r="P890" s="135"/>
      <c r="Q890" s="135"/>
      <c r="R890" s="135"/>
      <c r="S890" s="135"/>
      <c r="T890" s="135"/>
      <c r="U890" s="135"/>
      <c r="V890" s="135"/>
      <c r="W890" s="135"/>
      <c r="X890" s="135"/>
      <c r="Y890" s="135"/>
      <c r="Z890" s="135"/>
      <c r="AA890" s="135"/>
      <c r="AB890" s="135"/>
      <c r="AC890" s="135"/>
      <c r="AD890" s="135"/>
      <c r="AE890" s="135"/>
      <c r="AF890" s="135"/>
      <c r="AG890" s="135"/>
      <c r="AH890" s="135"/>
      <c r="AI890" s="135"/>
      <c r="AJ890" s="135"/>
      <c r="AK890" s="135"/>
      <c r="AL890" s="135"/>
    </row>
    <row r="891" spans="1:38" ht="15.75" thickBot="1" x14ac:dyDescent="0.3">
      <c r="A891" s="139"/>
      <c r="B891" s="139"/>
      <c r="C891" s="139"/>
      <c r="D891" s="139"/>
      <c r="E891" s="139"/>
      <c r="F891" s="139"/>
      <c r="G891" s="139"/>
      <c r="H891" s="139"/>
      <c r="I891" s="139"/>
      <c r="J891" s="139"/>
      <c r="K891" s="139"/>
      <c r="L891" s="139"/>
      <c r="M891" s="139"/>
      <c r="N891" s="139"/>
      <c r="O891" s="139"/>
      <c r="P891" s="139"/>
      <c r="Q891" s="139"/>
      <c r="R891" s="139"/>
      <c r="S891" s="139"/>
      <c r="T891" s="139"/>
      <c r="U891" s="139"/>
      <c r="V891" s="139"/>
      <c r="W891" s="139"/>
      <c r="X891" s="139"/>
      <c r="Y891" s="139"/>
      <c r="Z891" s="139"/>
      <c r="AA891" s="139"/>
      <c r="AB891" s="139"/>
      <c r="AC891" s="139"/>
      <c r="AD891" s="139"/>
      <c r="AE891" s="139"/>
      <c r="AF891" s="139"/>
      <c r="AG891" s="139"/>
      <c r="AH891" s="139"/>
      <c r="AI891" s="139"/>
      <c r="AJ891" s="139"/>
      <c r="AK891" s="139"/>
      <c r="AL891" s="139"/>
    </row>
    <row r="892" spans="1:38" x14ac:dyDescent="0.25">
      <c r="A892" s="135"/>
      <c r="G892" s="135"/>
      <c r="H892" s="135"/>
      <c r="I892" s="135"/>
      <c r="J892" s="135"/>
      <c r="K892" s="135"/>
      <c r="L892" s="135"/>
      <c r="M892" s="135"/>
      <c r="N892" s="135"/>
      <c r="O892" s="135"/>
      <c r="P892" s="135"/>
      <c r="Q892" s="135"/>
      <c r="R892" s="135"/>
      <c r="S892" s="135"/>
      <c r="T892" s="135"/>
      <c r="U892" s="135"/>
      <c r="V892" s="135"/>
      <c r="W892" s="135"/>
      <c r="X892" s="135"/>
      <c r="Y892" s="135"/>
      <c r="Z892" s="135"/>
      <c r="AA892" s="135"/>
      <c r="AB892" s="135"/>
      <c r="AC892" s="135"/>
      <c r="AD892" s="135"/>
      <c r="AE892" s="135"/>
      <c r="AF892" s="135"/>
      <c r="AG892" s="135"/>
      <c r="AH892" s="135"/>
      <c r="AI892" s="135"/>
      <c r="AJ892" s="135"/>
      <c r="AK892" s="135"/>
      <c r="AL892" s="135"/>
    </row>
    <row r="893" spans="1:38" hidden="1" x14ac:dyDescent="0.25">
      <c r="A893" s="135"/>
      <c r="G893" s="135"/>
      <c r="H893" s="135"/>
      <c r="I893" s="135"/>
      <c r="J893" s="135"/>
      <c r="K893" s="135"/>
      <c r="L893" s="135"/>
      <c r="M893" s="135"/>
      <c r="N893" s="135"/>
      <c r="O893" s="135"/>
      <c r="P893" s="135"/>
      <c r="Q893" s="135"/>
      <c r="R893" s="135"/>
      <c r="S893" s="135"/>
      <c r="T893" s="135"/>
      <c r="U893" s="135"/>
      <c r="V893" s="135"/>
      <c r="W893" s="135"/>
      <c r="X893" s="135"/>
      <c r="Y893" s="135"/>
      <c r="Z893" s="135"/>
      <c r="AA893" s="135"/>
      <c r="AB893" s="135"/>
      <c r="AC893" s="135"/>
      <c r="AD893" s="135"/>
      <c r="AE893" s="135"/>
      <c r="AF893" s="135"/>
      <c r="AG893" s="135"/>
      <c r="AH893" s="135"/>
      <c r="AI893" s="135"/>
      <c r="AJ893" s="135"/>
      <c r="AK893" s="135"/>
      <c r="AL893" s="135"/>
    </row>
    <row r="894" spans="1:38" hidden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0E9DF-F7E7-4385-A5B9-EF8FD6086866}">
  <dimension ref="A1:AN122"/>
  <sheetViews>
    <sheetView workbookViewId="0">
      <selection activeCell="K9" sqref="K9"/>
    </sheetView>
  </sheetViews>
  <sheetFormatPr defaultColWidth="0" defaultRowHeight="12.75" zeroHeight="1" x14ac:dyDescent="0.2"/>
  <cols>
    <col min="1" max="1" width="1.85546875" style="146" customWidth="1"/>
    <col min="2" max="2" width="19" style="31" customWidth="1"/>
    <col min="3" max="13" width="10.7109375" style="30" customWidth="1"/>
    <col min="14" max="14" width="10.7109375" style="31" customWidth="1"/>
    <col min="15" max="16" width="10.7109375" style="32" customWidth="1"/>
    <col min="17" max="33" width="10.7109375" style="30" customWidth="1"/>
    <col min="34" max="34" width="8.85546875" style="30" customWidth="1"/>
    <col min="35" max="40" width="12.7109375" style="30" hidden="1" customWidth="1"/>
    <col min="41" max="16384" width="15.7109375" style="30" hidden="1"/>
  </cols>
  <sheetData>
    <row r="1" spans="1:34" ht="23.25" x14ac:dyDescent="0.35">
      <c r="A1" s="202"/>
      <c r="B1" s="203" t="s">
        <v>193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4"/>
      <c r="O1" s="205"/>
      <c r="P1" s="205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146"/>
    </row>
    <row r="2" spans="1:34" ht="15" x14ac:dyDescent="0.25">
      <c r="B2" s="149" t="s">
        <v>88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7"/>
      <c r="O2" s="148"/>
      <c r="P2" s="148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</row>
    <row r="3" spans="1:34" ht="15" x14ac:dyDescent="0.25">
      <c r="B3" s="150" t="s">
        <v>0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  <c r="O3" s="148"/>
      <c r="P3" s="148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</row>
    <row r="4" spans="1:34" ht="15" x14ac:dyDescent="0.25">
      <c r="B4" s="152" t="s">
        <v>1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7"/>
      <c r="O4" s="148"/>
      <c r="P4" s="148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</row>
    <row r="5" spans="1:34" ht="15.75" thickBot="1" x14ac:dyDescent="0.3">
      <c r="B5" s="150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7"/>
      <c r="O5" s="148"/>
      <c r="P5" s="148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</row>
    <row r="6" spans="1:34" ht="15" x14ac:dyDescent="0.25">
      <c r="B6" s="36" t="s">
        <v>73</v>
      </c>
      <c r="C6" s="37">
        <v>0</v>
      </c>
      <c r="D6" s="37">
        <v>1</v>
      </c>
      <c r="E6" s="37">
        <v>2</v>
      </c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7">
        <v>8</v>
      </c>
      <c r="L6" s="37">
        <v>9</v>
      </c>
      <c r="M6" s="37">
        <v>10</v>
      </c>
      <c r="N6" s="37">
        <v>11</v>
      </c>
      <c r="O6" s="37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7">
        <v>19</v>
      </c>
      <c r="W6" s="37">
        <v>20</v>
      </c>
      <c r="X6" s="37">
        <v>21</v>
      </c>
      <c r="Y6" s="37">
        <v>22</v>
      </c>
      <c r="Z6" s="37">
        <v>23</v>
      </c>
      <c r="AA6" s="37">
        <v>24</v>
      </c>
      <c r="AB6" s="37">
        <v>25</v>
      </c>
      <c r="AC6" s="37">
        <v>26</v>
      </c>
      <c r="AD6" s="37">
        <v>27</v>
      </c>
      <c r="AE6" s="37">
        <v>28</v>
      </c>
      <c r="AF6" s="37">
        <v>29</v>
      </c>
      <c r="AG6" s="38">
        <v>30</v>
      </c>
      <c r="AH6" s="146"/>
    </row>
    <row r="7" spans="1:34" ht="15" x14ac:dyDescent="0.25">
      <c r="B7" s="39" t="s">
        <v>77</v>
      </c>
      <c r="C7" s="40">
        <v>43647</v>
      </c>
      <c r="D7" s="41">
        <f>EDATE(C7,12)</f>
        <v>44013</v>
      </c>
      <c r="E7" s="41">
        <f t="shared" ref="E7:AG7" si="0">EDATE(D7,12)</f>
        <v>44378</v>
      </c>
      <c r="F7" s="41">
        <f t="shared" si="0"/>
        <v>44743</v>
      </c>
      <c r="G7" s="41">
        <f t="shared" si="0"/>
        <v>45108</v>
      </c>
      <c r="H7" s="41">
        <f t="shared" si="0"/>
        <v>45474</v>
      </c>
      <c r="I7" s="41">
        <f t="shared" si="0"/>
        <v>45839</v>
      </c>
      <c r="J7" s="41">
        <f t="shared" si="0"/>
        <v>46204</v>
      </c>
      <c r="K7" s="41">
        <f t="shared" si="0"/>
        <v>46569</v>
      </c>
      <c r="L7" s="41">
        <f t="shared" si="0"/>
        <v>46935</v>
      </c>
      <c r="M7" s="41">
        <f t="shared" si="0"/>
        <v>47300</v>
      </c>
      <c r="N7" s="41">
        <f t="shared" si="0"/>
        <v>47665</v>
      </c>
      <c r="O7" s="41">
        <f t="shared" si="0"/>
        <v>48030</v>
      </c>
      <c r="P7" s="41">
        <f t="shared" si="0"/>
        <v>48396</v>
      </c>
      <c r="Q7" s="41">
        <f t="shared" si="0"/>
        <v>48761</v>
      </c>
      <c r="R7" s="41">
        <f t="shared" si="0"/>
        <v>49126</v>
      </c>
      <c r="S7" s="41">
        <f t="shared" si="0"/>
        <v>49491</v>
      </c>
      <c r="T7" s="41">
        <f t="shared" si="0"/>
        <v>49857</v>
      </c>
      <c r="U7" s="41">
        <f t="shared" si="0"/>
        <v>50222</v>
      </c>
      <c r="V7" s="41">
        <f t="shared" si="0"/>
        <v>50587</v>
      </c>
      <c r="W7" s="41">
        <f t="shared" si="0"/>
        <v>50952</v>
      </c>
      <c r="X7" s="41">
        <f t="shared" si="0"/>
        <v>51318</v>
      </c>
      <c r="Y7" s="41">
        <f t="shared" si="0"/>
        <v>51683</v>
      </c>
      <c r="Z7" s="41">
        <f t="shared" si="0"/>
        <v>52048</v>
      </c>
      <c r="AA7" s="41">
        <f t="shared" si="0"/>
        <v>52413</v>
      </c>
      <c r="AB7" s="41">
        <f t="shared" si="0"/>
        <v>52779</v>
      </c>
      <c r="AC7" s="41">
        <f t="shared" si="0"/>
        <v>53144</v>
      </c>
      <c r="AD7" s="41">
        <f t="shared" si="0"/>
        <v>53509</v>
      </c>
      <c r="AE7" s="41">
        <f t="shared" si="0"/>
        <v>53874</v>
      </c>
      <c r="AF7" s="41">
        <f t="shared" si="0"/>
        <v>54240</v>
      </c>
      <c r="AG7" s="42">
        <f t="shared" si="0"/>
        <v>54605</v>
      </c>
      <c r="AH7" s="146"/>
    </row>
    <row r="8" spans="1:34" s="29" customFormat="1" ht="15" x14ac:dyDescent="0.25">
      <c r="A8" s="151"/>
      <c r="B8" s="43" t="s">
        <v>78</v>
      </c>
      <c r="C8" s="50" t="s">
        <v>75</v>
      </c>
      <c r="D8" s="50" t="s">
        <v>23</v>
      </c>
      <c r="E8" s="50" t="s">
        <v>24</v>
      </c>
      <c r="F8" s="50" t="s">
        <v>25</v>
      </c>
      <c r="G8" s="50" t="s">
        <v>26</v>
      </c>
      <c r="H8" s="50" t="s">
        <v>27</v>
      </c>
      <c r="I8" s="50" t="s">
        <v>28</v>
      </c>
      <c r="J8" s="50" t="s">
        <v>29</v>
      </c>
      <c r="K8" s="50" t="s">
        <v>30</v>
      </c>
      <c r="L8" s="50" t="s">
        <v>31</v>
      </c>
      <c r="M8" s="50" t="s">
        <v>32</v>
      </c>
      <c r="N8" s="50" t="s">
        <v>33</v>
      </c>
      <c r="O8" s="50" t="s">
        <v>34</v>
      </c>
      <c r="P8" s="50" t="s">
        <v>35</v>
      </c>
      <c r="Q8" s="50" t="s">
        <v>36</v>
      </c>
      <c r="R8" s="50" t="s">
        <v>37</v>
      </c>
      <c r="S8" s="50" t="s">
        <v>38</v>
      </c>
      <c r="T8" s="50" t="s">
        <v>39</v>
      </c>
      <c r="U8" s="50" t="s">
        <v>40</v>
      </c>
      <c r="V8" s="50" t="s">
        <v>41</v>
      </c>
      <c r="W8" s="50" t="s">
        <v>42</v>
      </c>
      <c r="X8" s="50" t="s">
        <v>43</v>
      </c>
      <c r="Y8" s="50" t="s">
        <v>44</v>
      </c>
      <c r="Z8" s="50" t="s">
        <v>45</v>
      </c>
      <c r="AA8" s="50" t="s">
        <v>46</v>
      </c>
      <c r="AB8" s="50" t="s">
        <v>47</v>
      </c>
      <c r="AC8" s="50" t="s">
        <v>48</v>
      </c>
      <c r="AD8" s="50" t="s">
        <v>49</v>
      </c>
      <c r="AE8" s="50" t="s">
        <v>50</v>
      </c>
      <c r="AF8" s="50" t="s">
        <v>51</v>
      </c>
      <c r="AG8" s="51" t="s">
        <v>52</v>
      </c>
      <c r="AH8" s="151"/>
    </row>
    <row r="9" spans="1:34" ht="15" x14ac:dyDescent="0.25">
      <c r="B9" s="44" t="s">
        <v>86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15704394.790384442</v>
      </c>
      <c r="K9" s="45">
        <v>15788363.499540407</v>
      </c>
      <c r="L9" s="45">
        <v>15876122.651112929</v>
      </c>
      <c r="M9" s="45">
        <v>15961779.131322926</v>
      </c>
      <c r="N9" s="45">
        <v>16048292.176335022</v>
      </c>
      <c r="O9" s="45">
        <v>16135670.351797238</v>
      </c>
      <c r="P9" s="45">
        <v>16223922.309014076</v>
      </c>
      <c r="Q9" s="45">
        <v>16313056.785803083</v>
      </c>
      <c r="R9" s="45">
        <v>16403082.607359981</v>
      </c>
      <c r="S9" s="45">
        <v>16494008.687132448</v>
      </c>
      <c r="T9" s="45">
        <v>16585844.027702641</v>
      </c>
      <c r="U9" s="45">
        <v>16678597.721678535</v>
      </c>
      <c r="V9" s="45">
        <v>16772278.952594187</v>
      </c>
      <c r="W9" s="45">
        <v>16866896.995818999</v>
      </c>
      <c r="X9" s="45">
        <v>16962461.219476055</v>
      </c>
      <c r="Y9" s="45">
        <v>17058981.085369684</v>
      </c>
      <c r="Z9" s="45">
        <v>17156466.149922252</v>
      </c>
      <c r="AA9" s="45">
        <v>17254926.065120339</v>
      </c>
      <c r="AB9" s="45">
        <v>17354370.579470411</v>
      </c>
      <c r="AC9" s="45">
        <v>17454809.538963977</v>
      </c>
      <c r="AD9" s="45">
        <v>17556252.888052486</v>
      </c>
      <c r="AE9" s="45">
        <v>17658710.670631878</v>
      </c>
      <c r="AF9" s="45">
        <v>17762193.03103707</v>
      </c>
      <c r="AG9" s="46">
        <v>17866710.215046305</v>
      </c>
      <c r="AH9" s="146"/>
    </row>
    <row r="10" spans="1:34" ht="15" x14ac:dyDescent="0.25">
      <c r="B10" s="47" t="s">
        <v>87</v>
      </c>
      <c r="C10" s="52">
        <f>+C9/1000000</f>
        <v>0</v>
      </c>
      <c r="D10" s="53">
        <f t="shared" ref="D10:AG10" si="1">+D9/1000000</f>
        <v>0</v>
      </c>
      <c r="E10" s="53">
        <f t="shared" si="1"/>
        <v>0</v>
      </c>
      <c r="F10" s="53">
        <f t="shared" si="1"/>
        <v>0</v>
      </c>
      <c r="G10" s="53">
        <f t="shared" si="1"/>
        <v>0</v>
      </c>
      <c r="H10" s="53">
        <f t="shared" si="1"/>
        <v>0</v>
      </c>
      <c r="I10" s="53">
        <f t="shared" si="1"/>
        <v>0</v>
      </c>
      <c r="J10" s="53">
        <f t="shared" si="1"/>
        <v>15.704394790384441</v>
      </c>
      <c r="K10" s="53">
        <f t="shared" si="1"/>
        <v>15.788363499540408</v>
      </c>
      <c r="L10" s="53">
        <f t="shared" si="1"/>
        <v>15.876122651112929</v>
      </c>
      <c r="M10" s="53">
        <f t="shared" si="1"/>
        <v>15.961779131322926</v>
      </c>
      <c r="N10" s="53">
        <f t="shared" si="1"/>
        <v>16.048292176335021</v>
      </c>
      <c r="O10" s="53">
        <f t="shared" si="1"/>
        <v>16.135670351797238</v>
      </c>
      <c r="P10" s="53">
        <f t="shared" si="1"/>
        <v>16.223922309014075</v>
      </c>
      <c r="Q10" s="53">
        <f t="shared" si="1"/>
        <v>16.313056785803084</v>
      </c>
      <c r="R10" s="53">
        <f t="shared" si="1"/>
        <v>16.40308260735998</v>
      </c>
      <c r="S10" s="53">
        <f t="shared" si="1"/>
        <v>16.49400868713245</v>
      </c>
      <c r="T10" s="53">
        <f t="shared" si="1"/>
        <v>16.585844027702642</v>
      </c>
      <c r="U10" s="53">
        <f t="shared" si="1"/>
        <v>16.678597721678535</v>
      </c>
      <c r="V10" s="53">
        <f t="shared" si="1"/>
        <v>16.772278952594188</v>
      </c>
      <c r="W10" s="53">
        <f t="shared" si="1"/>
        <v>16.866896995818998</v>
      </c>
      <c r="X10" s="53">
        <f t="shared" si="1"/>
        <v>16.962461219476054</v>
      </c>
      <c r="Y10" s="53">
        <f t="shared" si="1"/>
        <v>17.058981085369684</v>
      </c>
      <c r="Z10" s="53">
        <f t="shared" si="1"/>
        <v>17.156466149922252</v>
      </c>
      <c r="AA10" s="53">
        <f t="shared" si="1"/>
        <v>17.25492606512034</v>
      </c>
      <c r="AB10" s="53">
        <f t="shared" si="1"/>
        <v>17.354370579470412</v>
      </c>
      <c r="AC10" s="53">
        <f t="shared" si="1"/>
        <v>17.454809538963978</v>
      </c>
      <c r="AD10" s="53">
        <f t="shared" si="1"/>
        <v>17.556252888052487</v>
      </c>
      <c r="AE10" s="53">
        <f t="shared" si="1"/>
        <v>17.658710670631876</v>
      </c>
      <c r="AF10" s="53">
        <f t="shared" si="1"/>
        <v>17.762193031037071</v>
      </c>
      <c r="AG10" s="54">
        <f t="shared" si="1"/>
        <v>17.866710215046304</v>
      </c>
      <c r="AH10" s="146"/>
    </row>
    <row r="11" spans="1:34" ht="15.75" thickBot="1" x14ac:dyDescent="0.3">
      <c r="B11" s="48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  <c r="O11" s="35"/>
      <c r="P11" s="35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49"/>
      <c r="AH11" s="146"/>
    </row>
    <row r="12" spans="1:34" ht="25.5" customHeight="1" x14ac:dyDescent="0.25">
      <c r="B12" s="150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7"/>
      <c r="O12" s="148"/>
      <c r="P12" s="148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</row>
    <row r="13" spans="1:34" hidden="1" x14ac:dyDescent="0.2"/>
    <row r="14" spans="1:34" hidden="1" x14ac:dyDescent="0.2"/>
    <row r="15" spans="1:34" hidden="1" x14ac:dyDescent="0.2"/>
    <row r="16" spans="1:34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  <row r="26" hidden="1" x14ac:dyDescent="0.2"/>
    <row r="27" hidden="1" x14ac:dyDescent="0.2"/>
    <row r="28" hidden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D4A-14E5-4F56-B5F8-7504DE7662DD}">
  <dimension ref="A1:I97"/>
  <sheetViews>
    <sheetView zoomScale="110" zoomScaleNormal="110" workbookViewId="0">
      <selection activeCell="B13" sqref="B13"/>
    </sheetView>
  </sheetViews>
  <sheetFormatPr defaultColWidth="0" defaultRowHeight="15" zeroHeight="1" x14ac:dyDescent="0.25"/>
  <cols>
    <col min="1" max="1" width="12" style="135" customWidth="1"/>
    <col min="2" max="2" width="20.7109375" customWidth="1"/>
    <col min="3" max="3" width="11.42578125" customWidth="1"/>
    <col min="4" max="4" width="12.42578125" customWidth="1"/>
    <col min="5" max="5" width="7" style="135" customWidth="1"/>
    <col min="6" max="6" width="20.7109375" style="135" customWidth="1"/>
    <col min="7" max="7" width="13.85546875" style="135" customWidth="1"/>
    <col min="8" max="8" width="12.7109375" style="135" customWidth="1"/>
    <col min="9" max="9" width="12" style="135" customWidth="1"/>
    <col min="10" max="16384" width="20.7109375" hidden="1"/>
  </cols>
  <sheetData>
    <row r="1" spans="1:9" ht="23.25" x14ac:dyDescent="0.35">
      <c r="A1" s="199"/>
      <c r="B1" s="200" t="s">
        <v>113</v>
      </c>
      <c r="C1" s="199"/>
      <c r="D1" s="199"/>
      <c r="E1" s="199"/>
      <c r="F1" s="199"/>
      <c r="G1" s="199"/>
      <c r="H1" s="199"/>
      <c r="I1" s="199"/>
    </row>
    <row r="2" spans="1:9" x14ac:dyDescent="0.25">
      <c r="B2" s="135" t="s">
        <v>92</v>
      </c>
      <c r="C2" s="154">
        <f>+Overview!C19</f>
        <v>5.8999999999999997E-2</v>
      </c>
      <c r="D2" s="135" t="s">
        <v>93</v>
      </c>
    </row>
    <row r="3" spans="1:9" ht="15.75" thickBot="1" x14ac:dyDescent="0.3">
      <c r="B3" s="135"/>
      <c r="C3" s="135"/>
      <c r="D3" s="135"/>
    </row>
    <row r="4" spans="1:9" x14ac:dyDescent="0.25">
      <c r="B4" s="313" t="s">
        <v>117</v>
      </c>
      <c r="C4" s="314"/>
      <c r="D4" s="315"/>
    </row>
    <row r="5" spans="1:9" ht="15.75" thickBot="1" x14ac:dyDescent="0.3">
      <c r="B5" s="67" t="s">
        <v>116</v>
      </c>
      <c r="C5" s="68" t="s">
        <v>89</v>
      </c>
      <c r="D5" s="69" t="s">
        <v>114</v>
      </c>
    </row>
    <row r="6" spans="1:9" x14ac:dyDescent="0.25">
      <c r="B6" s="65">
        <v>1500</v>
      </c>
      <c r="C6" s="70">
        <f>+C32</f>
        <v>96.659637315103978</v>
      </c>
      <c r="D6" s="71">
        <f>+C6+G32</f>
        <v>193.31927463020796</v>
      </c>
    </row>
    <row r="7" spans="1:9" x14ac:dyDescent="0.25">
      <c r="B7" s="65">
        <v>1200</v>
      </c>
      <c r="C7" s="70">
        <f>+C53</f>
        <v>91.225008170179208</v>
      </c>
      <c r="D7" s="71">
        <f>+G53+C53</f>
        <v>182.45001634035842</v>
      </c>
    </row>
    <row r="8" spans="1:9" x14ac:dyDescent="0.25">
      <c r="B8" s="65">
        <v>750</v>
      </c>
      <c r="C8" s="70">
        <f>+C74</f>
        <v>116.34654329591852</v>
      </c>
      <c r="D8" s="71" t="s">
        <v>119</v>
      </c>
    </row>
    <row r="9" spans="1:9" ht="15.75" thickBot="1" x14ac:dyDescent="0.3">
      <c r="B9" s="66">
        <v>600</v>
      </c>
      <c r="C9" s="72">
        <f>+C95</f>
        <v>110.20629853424761</v>
      </c>
      <c r="D9" s="73" t="s">
        <v>119</v>
      </c>
    </row>
    <row r="10" spans="1:9" x14ac:dyDescent="0.25">
      <c r="B10" s="135"/>
      <c r="C10" s="135"/>
      <c r="D10" s="135"/>
    </row>
    <row r="11" spans="1:9" x14ac:dyDescent="0.25">
      <c r="B11" s="135"/>
      <c r="C11" s="135"/>
      <c r="D11" s="135"/>
    </row>
    <row r="12" spans="1:9" ht="21" x14ac:dyDescent="0.35">
      <c r="B12" s="62" t="s">
        <v>118</v>
      </c>
      <c r="C12" s="63"/>
      <c r="D12" s="63"/>
      <c r="E12" s="63"/>
      <c r="F12" s="63"/>
      <c r="G12" s="63"/>
      <c r="H12" s="63"/>
    </row>
    <row r="13" spans="1:9" x14ac:dyDescent="0.25">
      <c r="B13" s="134" t="s">
        <v>115</v>
      </c>
      <c r="C13" s="135"/>
      <c r="D13" s="135"/>
    </row>
    <row r="14" spans="1:9" x14ac:dyDescent="0.25">
      <c r="B14" s="135" t="s">
        <v>91</v>
      </c>
      <c r="C14" s="135"/>
      <c r="D14" s="135"/>
    </row>
    <row r="15" spans="1:9" ht="30.75" customHeight="1" x14ac:dyDescent="0.3">
      <c r="B15" s="155" t="s">
        <v>90</v>
      </c>
      <c r="C15" s="135"/>
      <c r="D15" s="135"/>
    </row>
    <row r="16" spans="1:9" x14ac:dyDescent="0.25">
      <c r="B16" s="135"/>
      <c r="C16" s="135"/>
      <c r="D16" s="135"/>
    </row>
    <row r="17" spans="2:8" ht="15.75" thickBot="1" x14ac:dyDescent="0.3">
      <c r="B17" s="134" t="s">
        <v>94</v>
      </c>
      <c r="C17" s="135"/>
      <c r="D17" s="135"/>
      <c r="F17" s="134" t="s">
        <v>95</v>
      </c>
    </row>
    <row r="18" spans="2:8" x14ac:dyDescent="0.25">
      <c r="B18" s="88" t="s">
        <v>96</v>
      </c>
      <c r="C18" s="89"/>
      <c r="D18" s="90"/>
      <c r="E18"/>
      <c r="F18" s="88" t="s">
        <v>96</v>
      </c>
      <c r="G18" s="89"/>
      <c r="H18" s="90"/>
    </row>
    <row r="19" spans="2:8" x14ac:dyDescent="0.25">
      <c r="B19" s="91" t="s">
        <v>97</v>
      </c>
      <c r="C19" s="58">
        <v>1172.1629791599305</v>
      </c>
      <c r="D19" s="92" t="s">
        <v>98</v>
      </c>
      <c r="E19"/>
      <c r="F19" s="91" t="s">
        <v>97</v>
      </c>
      <c r="G19" s="58">
        <v>1172.1629791599305</v>
      </c>
      <c r="H19" s="92" t="s">
        <v>98</v>
      </c>
    </row>
    <row r="20" spans="2:8" x14ac:dyDescent="0.25">
      <c r="B20" s="91" t="s">
        <v>99</v>
      </c>
      <c r="C20" s="59">
        <v>40</v>
      </c>
      <c r="D20" s="92" t="s">
        <v>100</v>
      </c>
      <c r="E20"/>
      <c r="F20" s="91" t="s">
        <v>99</v>
      </c>
      <c r="G20" s="59">
        <v>40</v>
      </c>
      <c r="H20" s="92" t="s">
        <v>100</v>
      </c>
    </row>
    <row r="21" spans="2:8" x14ac:dyDescent="0.25">
      <c r="B21" s="91" t="s">
        <v>101</v>
      </c>
      <c r="C21" s="60">
        <f>-PMT(C2,C20,C19,,1)</f>
        <v>72.638424120443645</v>
      </c>
      <c r="D21" s="92" t="s">
        <v>98</v>
      </c>
      <c r="E21"/>
      <c r="F21" s="91" t="s">
        <v>101</v>
      </c>
      <c r="G21" s="60">
        <f>-PMT($C$2,G20,G19,,1)</f>
        <v>72.638424120443645</v>
      </c>
      <c r="H21" s="92" t="s">
        <v>98</v>
      </c>
    </row>
    <row r="22" spans="2:8" x14ac:dyDescent="0.25">
      <c r="B22" s="91" t="s">
        <v>102</v>
      </c>
      <c r="C22" s="61">
        <v>10.140320391478744</v>
      </c>
      <c r="D22" s="92" t="s">
        <v>98</v>
      </c>
      <c r="E22"/>
      <c r="F22" s="91" t="s">
        <v>102</v>
      </c>
      <c r="G22" s="61">
        <v>10.140320391478744</v>
      </c>
      <c r="H22" s="92" t="s">
        <v>98</v>
      </c>
    </row>
    <row r="23" spans="2:8" ht="15.75" thickBot="1" x14ac:dyDescent="0.3">
      <c r="B23" s="91" t="s">
        <v>103</v>
      </c>
      <c r="C23" s="57">
        <f>+C22+C21</f>
        <v>82.778744511922383</v>
      </c>
      <c r="D23" s="92" t="s">
        <v>98</v>
      </c>
      <c r="E23"/>
      <c r="F23" s="91" t="s">
        <v>103</v>
      </c>
      <c r="G23" s="57">
        <f>+G22+G21</f>
        <v>82.778744511922383</v>
      </c>
      <c r="H23" s="92" t="s">
        <v>98</v>
      </c>
    </row>
    <row r="24" spans="2:8" ht="15.75" thickTop="1" x14ac:dyDescent="0.25">
      <c r="B24" s="93"/>
      <c r="C24" s="55"/>
      <c r="D24" s="94"/>
      <c r="E24"/>
      <c r="F24" s="93"/>
      <c r="G24" s="55"/>
      <c r="H24" s="94"/>
    </row>
    <row r="25" spans="2:8" x14ac:dyDescent="0.25">
      <c r="B25" s="95" t="s">
        <v>104</v>
      </c>
      <c r="C25" s="56"/>
      <c r="D25" s="96"/>
      <c r="E25"/>
      <c r="F25" s="95" t="s">
        <v>104</v>
      </c>
      <c r="G25" s="56"/>
      <c r="H25" s="96"/>
    </row>
    <row r="26" spans="2:8" x14ac:dyDescent="0.25">
      <c r="B26" s="91" t="s">
        <v>97</v>
      </c>
      <c r="C26" s="58">
        <v>208.82894627696862</v>
      </c>
      <c r="D26" s="92" t="s">
        <v>98</v>
      </c>
      <c r="E26"/>
      <c r="F26" s="91" t="s">
        <v>97</v>
      </c>
      <c r="G26" s="58">
        <v>208.82894627696862</v>
      </c>
      <c r="H26" s="92" t="s">
        <v>98</v>
      </c>
    </row>
    <row r="27" spans="2:8" x14ac:dyDescent="0.25">
      <c r="B27" s="91" t="s">
        <v>99</v>
      </c>
      <c r="C27" s="59">
        <v>60</v>
      </c>
      <c r="D27" s="92" t="s">
        <v>100</v>
      </c>
      <c r="E27"/>
      <c r="F27" s="91" t="s">
        <v>99</v>
      </c>
      <c r="G27" s="59">
        <v>60</v>
      </c>
      <c r="H27" s="92" t="s">
        <v>100</v>
      </c>
    </row>
    <row r="28" spans="2:8" x14ac:dyDescent="0.25">
      <c r="B28" s="91" t="s">
        <v>101</v>
      </c>
      <c r="C28" s="60">
        <f>-PMT($C$2,C27,C26,,1)</f>
        <v>12.020085342996598</v>
      </c>
      <c r="D28" s="92" t="s">
        <v>98</v>
      </c>
      <c r="E28"/>
      <c r="F28" s="91" t="s">
        <v>101</v>
      </c>
      <c r="G28" s="60">
        <f>-PMT($C$2,G27,G26,,1)</f>
        <v>12.020085342996598</v>
      </c>
      <c r="H28" s="92" t="s">
        <v>98</v>
      </c>
    </row>
    <row r="29" spans="2:8" x14ac:dyDescent="0.25">
      <c r="B29" s="91" t="s">
        <v>102</v>
      </c>
      <c r="C29" s="61">
        <v>1.860807460185</v>
      </c>
      <c r="D29" s="92" t="s">
        <v>98</v>
      </c>
      <c r="E29"/>
      <c r="F29" s="91" t="s">
        <v>102</v>
      </c>
      <c r="G29" s="61">
        <v>1.860807460185</v>
      </c>
      <c r="H29" s="92" t="s">
        <v>98</v>
      </c>
    </row>
    <row r="30" spans="2:8" ht="15.75" thickBot="1" x14ac:dyDescent="0.3">
      <c r="B30" s="91" t="s">
        <v>103</v>
      </c>
      <c r="C30" s="57">
        <f>+C29+C28</f>
        <v>13.880892803181599</v>
      </c>
      <c r="D30" s="92" t="s">
        <v>98</v>
      </c>
      <c r="E30"/>
      <c r="F30" s="91" t="s">
        <v>103</v>
      </c>
      <c r="G30" s="57">
        <f>+G29+G28</f>
        <v>13.880892803181599</v>
      </c>
      <c r="H30" s="92" t="s">
        <v>98</v>
      </c>
    </row>
    <row r="31" spans="2:8" ht="15.75" thickTop="1" x14ac:dyDescent="0.25">
      <c r="B31" s="93"/>
      <c r="C31" s="55"/>
      <c r="D31" s="94"/>
      <c r="E31"/>
      <c r="F31" s="93"/>
      <c r="G31" s="55"/>
      <c r="H31" s="94"/>
    </row>
    <row r="32" spans="2:8" ht="30.75" thickBot="1" x14ac:dyDescent="0.3">
      <c r="B32" s="97" t="s">
        <v>105</v>
      </c>
      <c r="C32" s="98">
        <f>+C30+C23</f>
        <v>96.659637315103978</v>
      </c>
      <c r="D32" s="99" t="s">
        <v>106</v>
      </c>
      <c r="E32"/>
      <c r="F32" s="97" t="s">
        <v>105</v>
      </c>
      <c r="G32" s="98">
        <f>+G30+G23</f>
        <v>96.659637315103978</v>
      </c>
      <c r="H32" s="99" t="s">
        <v>106</v>
      </c>
    </row>
    <row r="33" spans="2:8" x14ac:dyDescent="0.25">
      <c r="B33" s="135"/>
      <c r="C33" s="135"/>
      <c r="D33" s="135"/>
    </row>
    <row r="34" spans="2:8" x14ac:dyDescent="0.25">
      <c r="B34" s="135"/>
      <c r="C34" s="156"/>
      <c r="D34" s="157"/>
    </row>
    <row r="35" spans="2:8" ht="18.75" x14ac:dyDescent="0.3">
      <c r="B35" s="155" t="s">
        <v>107</v>
      </c>
      <c r="C35" s="135"/>
      <c r="D35" s="135"/>
    </row>
    <row r="36" spans="2:8" x14ac:dyDescent="0.25">
      <c r="B36" s="135"/>
      <c r="C36" s="135"/>
      <c r="D36" s="135"/>
    </row>
    <row r="37" spans="2:8" x14ac:dyDescent="0.25">
      <c r="B37" s="135" t="s">
        <v>92</v>
      </c>
      <c r="C37" s="158">
        <f>+C2</f>
        <v>5.8999999999999997E-2</v>
      </c>
      <c r="D37" s="135" t="s">
        <v>93</v>
      </c>
    </row>
    <row r="38" spans="2:8" ht="15.75" thickBot="1" x14ac:dyDescent="0.3">
      <c r="B38" s="134" t="s">
        <v>108</v>
      </c>
      <c r="C38" s="135"/>
      <c r="D38" s="135"/>
      <c r="F38" s="134" t="s">
        <v>109</v>
      </c>
    </row>
    <row r="39" spans="2:8" x14ac:dyDescent="0.25">
      <c r="B39" s="88" t="s">
        <v>96</v>
      </c>
      <c r="C39" s="89"/>
      <c r="D39" s="90"/>
      <c r="E39"/>
      <c r="F39" s="88" t="s">
        <v>96</v>
      </c>
      <c r="G39" s="89"/>
      <c r="H39" s="90"/>
    </row>
    <row r="40" spans="2:8" x14ac:dyDescent="0.25">
      <c r="B40" s="91" t="s">
        <v>97</v>
      </c>
      <c r="C40" s="58">
        <v>1091.9257618496579</v>
      </c>
      <c r="D40" s="92" t="s">
        <v>98</v>
      </c>
      <c r="E40"/>
      <c r="F40" s="91" t="s">
        <v>97</v>
      </c>
      <c r="G40" s="58">
        <v>1091.9257618496579</v>
      </c>
      <c r="H40" s="92" t="s">
        <v>98</v>
      </c>
    </row>
    <row r="41" spans="2:8" x14ac:dyDescent="0.25">
      <c r="B41" s="91" t="s">
        <v>99</v>
      </c>
      <c r="C41" s="59">
        <v>40</v>
      </c>
      <c r="D41" s="92" t="s">
        <v>100</v>
      </c>
      <c r="E41"/>
      <c r="F41" s="91" t="s">
        <v>99</v>
      </c>
      <c r="G41" s="59">
        <v>40</v>
      </c>
      <c r="H41" s="92" t="s">
        <v>100</v>
      </c>
    </row>
    <row r="42" spans="2:8" x14ac:dyDescent="0.25">
      <c r="B42" s="91" t="s">
        <v>101</v>
      </c>
      <c r="C42" s="60">
        <f>-PMT($C$37,C41,C40,,1)</f>
        <v>67.666159064431696</v>
      </c>
      <c r="D42" s="92" t="s">
        <v>98</v>
      </c>
      <c r="E42"/>
      <c r="F42" s="91" t="s">
        <v>101</v>
      </c>
      <c r="G42" s="60">
        <f>-PMT($C$37,G41,G40,,1)</f>
        <v>67.666159064431696</v>
      </c>
      <c r="H42" s="92" t="s">
        <v>98</v>
      </c>
    </row>
    <row r="43" spans="2:8" x14ac:dyDescent="0.25">
      <c r="B43" s="91" t="s">
        <v>102</v>
      </c>
      <c r="C43" s="61">
        <v>9.6265743667121786</v>
      </c>
      <c r="D43" s="92" t="s">
        <v>98</v>
      </c>
      <c r="E43"/>
      <c r="F43" s="91" t="s">
        <v>102</v>
      </c>
      <c r="G43" s="61">
        <v>9.6265743667121786</v>
      </c>
      <c r="H43" s="92" t="s">
        <v>98</v>
      </c>
    </row>
    <row r="44" spans="2:8" ht="15.75" thickBot="1" x14ac:dyDescent="0.3">
      <c r="B44" s="91" t="s">
        <v>103</v>
      </c>
      <c r="C44" s="57">
        <f>+C43+C42</f>
        <v>77.292733431143873</v>
      </c>
      <c r="D44" s="92" t="s">
        <v>98</v>
      </c>
      <c r="E44"/>
      <c r="F44" s="91" t="s">
        <v>103</v>
      </c>
      <c r="G44" s="57">
        <f>+G43+G42</f>
        <v>77.292733431143873</v>
      </c>
      <c r="H44" s="92" t="s">
        <v>98</v>
      </c>
    </row>
    <row r="45" spans="2:8" ht="15.75" thickTop="1" x14ac:dyDescent="0.25">
      <c r="B45" s="93"/>
      <c r="C45" s="55"/>
      <c r="D45" s="94"/>
      <c r="E45"/>
      <c r="F45" s="93"/>
      <c r="G45" s="55"/>
      <c r="H45" s="94"/>
    </row>
    <row r="46" spans="2:8" x14ac:dyDescent="0.25">
      <c r="B46" s="95" t="s">
        <v>104</v>
      </c>
      <c r="C46" s="56"/>
      <c r="D46" s="96"/>
      <c r="E46"/>
      <c r="F46" s="95" t="s">
        <v>104</v>
      </c>
      <c r="G46" s="56"/>
      <c r="H46" s="96"/>
    </row>
    <row r="47" spans="2:8" x14ac:dyDescent="0.25">
      <c r="B47" s="91" t="s">
        <v>97</v>
      </c>
      <c r="C47" s="58">
        <v>209.72162176269288</v>
      </c>
      <c r="D47" s="92" t="s">
        <v>98</v>
      </c>
      <c r="E47"/>
      <c r="F47" s="91" t="s">
        <v>97</v>
      </c>
      <c r="G47" s="58">
        <v>209.72162176269288</v>
      </c>
      <c r="H47" s="92" t="s">
        <v>98</v>
      </c>
    </row>
    <row r="48" spans="2:8" x14ac:dyDescent="0.25">
      <c r="B48" s="91" t="s">
        <v>99</v>
      </c>
      <c r="C48" s="59">
        <v>60</v>
      </c>
      <c r="D48" s="92" t="s">
        <v>100</v>
      </c>
      <c r="E48"/>
      <c r="F48" s="91" t="s">
        <v>99</v>
      </c>
      <c r="G48" s="59">
        <v>60</v>
      </c>
      <c r="H48" s="92" t="s">
        <v>100</v>
      </c>
    </row>
    <row r="49" spans="2:8" x14ac:dyDescent="0.25">
      <c r="B49" s="91" t="s">
        <v>101</v>
      </c>
      <c r="C49" s="60">
        <f>-PMT($C$37,C48,C47,,1)</f>
        <v>12.071467278850335</v>
      </c>
      <c r="D49" s="92" t="s">
        <v>98</v>
      </c>
      <c r="E49"/>
      <c r="F49" s="91" t="s">
        <v>101</v>
      </c>
      <c r="G49" s="60">
        <f>-PMT($C$37,G48,G47,,1)</f>
        <v>12.071467278850335</v>
      </c>
      <c r="H49" s="92" t="s">
        <v>98</v>
      </c>
    </row>
    <row r="50" spans="2:8" x14ac:dyDescent="0.25">
      <c r="B50" s="91" t="s">
        <v>102</v>
      </c>
      <c r="C50" s="61">
        <v>1.860807460185</v>
      </c>
      <c r="D50" s="92" t="s">
        <v>98</v>
      </c>
      <c r="E50"/>
      <c r="F50" s="91" t="s">
        <v>102</v>
      </c>
      <c r="G50" s="61">
        <v>1.860807460185</v>
      </c>
      <c r="H50" s="92" t="s">
        <v>98</v>
      </c>
    </row>
    <row r="51" spans="2:8" ht="15.75" thickBot="1" x14ac:dyDescent="0.3">
      <c r="B51" s="91" t="s">
        <v>103</v>
      </c>
      <c r="C51" s="57">
        <f>+C50+C49</f>
        <v>13.932274739035336</v>
      </c>
      <c r="D51" s="92" t="s">
        <v>98</v>
      </c>
      <c r="E51"/>
      <c r="F51" s="91" t="s">
        <v>103</v>
      </c>
      <c r="G51" s="57">
        <f>+G50+G49</f>
        <v>13.932274739035336</v>
      </c>
      <c r="H51" s="92" t="s">
        <v>98</v>
      </c>
    </row>
    <row r="52" spans="2:8" ht="15.75" thickTop="1" x14ac:dyDescent="0.25">
      <c r="B52" s="93"/>
      <c r="C52" s="55"/>
      <c r="D52" s="94"/>
      <c r="E52"/>
      <c r="F52" s="93"/>
      <c r="G52" s="55"/>
      <c r="H52" s="94"/>
    </row>
    <row r="53" spans="2:8" ht="30.75" thickBot="1" x14ac:dyDescent="0.3">
      <c r="B53" s="97" t="s">
        <v>105</v>
      </c>
      <c r="C53" s="98">
        <f>+C51+C44</f>
        <v>91.225008170179208</v>
      </c>
      <c r="D53" s="99" t="s">
        <v>106</v>
      </c>
      <c r="E53"/>
      <c r="F53" s="97" t="s">
        <v>105</v>
      </c>
      <c r="G53" s="98">
        <f>+G51+G44</f>
        <v>91.225008170179208</v>
      </c>
      <c r="H53" s="99" t="s">
        <v>106</v>
      </c>
    </row>
    <row r="54" spans="2:8" s="135" customFormat="1" x14ac:dyDescent="0.25"/>
    <row r="55" spans="2:8" s="135" customFormat="1" x14ac:dyDescent="0.25"/>
    <row r="56" spans="2:8" s="135" customFormat="1" ht="18.75" x14ac:dyDescent="0.3">
      <c r="B56" s="155" t="s">
        <v>110</v>
      </c>
    </row>
    <row r="57" spans="2:8" s="135" customFormat="1" x14ac:dyDescent="0.25">
      <c r="B57" s="135" t="s">
        <v>111</v>
      </c>
    </row>
    <row r="58" spans="2:8" s="135" customFormat="1" x14ac:dyDescent="0.25">
      <c r="B58" s="135" t="s">
        <v>92</v>
      </c>
      <c r="C58" s="158">
        <f>+C37</f>
        <v>5.8999999999999997E-2</v>
      </c>
      <c r="D58" s="135" t="s">
        <v>93</v>
      </c>
    </row>
    <row r="59" spans="2:8" s="135" customFormat="1" ht="15.75" thickBot="1" x14ac:dyDescent="0.3">
      <c r="B59" s="134" t="s">
        <v>94</v>
      </c>
    </row>
    <row r="60" spans="2:8" x14ac:dyDescent="0.25">
      <c r="B60" s="88" t="s">
        <v>96</v>
      </c>
      <c r="C60" s="89"/>
      <c r="D60" s="90"/>
    </row>
    <row r="61" spans="2:8" x14ac:dyDescent="0.25">
      <c r="B61" s="91" t="s">
        <v>97</v>
      </c>
      <c r="C61" s="58">
        <v>1402.886487599292</v>
      </c>
      <c r="D61" s="92" t="s">
        <v>98</v>
      </c>
    </row>
    <row r="62" spans="2:8" x14ac:dyDescent="0.25">
      <c r="B62" s="91" t="s">
        <v>99</v>
      </c>
      <c r="C62" s="59">
        <v>40</v>
      </c>
      <c r="D62" s="92" t="s">
        <v>100</v>
      </c>
    </row>
    <row r="63" spans="2:8" x14ac:dyDescent="0.25">
      <c r="B63" s="91" t="s">
        <v>101</v>
      </c>
      <c r="C63" s="60">
        <f>-PMT($C$58,C62,C61,,1)</f>
        <v>86.936258430640223</v>
      </c>
      <c r="D63" s="92" t="s">
        <v>98</v>
      </c>
    </row>
    <row r="64" spans="2:8" x14ac:dyDescent="0.25">
      <c r="B64" s="91" t="s">
        <v>102</v>
      </c>
      <c r="C64" s="61">
        <v>13.753421774629892</v>
      </c>
      <c r="D64" s="92" t="s">
        <v>98</v>
      </c>
    </row>
    <row r="65" spans="2:8" ht="15.75" thickBot="1" x14ac:dyDescent="0.3">
      <c r="B65" s="91" t="s">
        <v>103</v>
      </c>
      <c r="C65" s="57">
        <f>+C64+C63</f>
        <v>100.68968020527012</v>
      </c>
      <c r="D65" s="92" t="s">
        <v>98</v>
      </c>
    </row>
    <row r="66" spans="2:8" ht="15.75" thickTop="1" x14ac:dyDescent="0.25">
      <c r="B66" s="93"/>
      <c r="C66" s="55"/>
      <c r="D66" s="94"/>
    </row>
    <row r="67" spans="2:8" x14ac:dyDescent="0.25">
      <c r="B67" s="95" t="s">
        <v>104</v>
      </c>
      <c r="C67" s="56"/>
      <c r="D67" s="96"/>
    </row>
    <row r="68" spans="2:8" x14ac:dyDescent="0.25">
      <c r="B68" s="91" t="s">
        <v>97</v>
      </c>
      <c r="C68" s="58">
        <v>237.06554138763968</v>
      </c>
      <c r="D68" s="92" t="s">
        <v>98</v>
      </c>
      <c r="F68" s="159"/>
      <c r="G68" s="160"/>
      <c r="H68" s="160"/>
    </row>
    <row r="69" spans="2:8" x14ac:dyDescent="0.25">
      <c r="B69" s="91" t="s">
        <v>99</v>
      </c>
      <c r="C69" s="59">
        <v>60</v>
      </c>
      <c r="D69" s="92" t="s">
        <v>100</v>
      </c>
      <c r="F69" s="159"/>
      <c r="G69" s="160"/>
      <c r="H69" s="160"/>
    </row>
    <row r="70" spans="2:8" x14ac:dyDescent="0.25">
      <c r="B70" s="91" t="s">
        <v>101</v>
      </c>
      <c r="C70" s="60">
        <f>-PMT($C$58,C69,C68,,1)</f>
        <v>13.645369045648405</v>
      </c>
      <c r="D70" s="92" t="s">
        <v>98</v>
      </c>
      <c r="F70" s="160"/>
      <c r="G70" s="161"/>
      <c r="H70" s="160"/>
    </row>
    <row r="71" spans="2:8" x14ac:dyDescent="0.25">
      <c r="B71" s="91" t="s">
        <v>102</v>
      </c>
      <c r="C71" s="61">
        <v>2.0114940450000001</v>
      </c>
      <c r="D71" s="92" t="s">
        <v>98</v>
      </c>
      <c r="F71" s="160"/>
      <c r="G71" s="159"/>
      <c r="H71" s="160"/>
    </row>
    <row r="72" spans="2:8" ht="15.75" thickBot="1" x14ac:dyDescent="0.3">
      <c r="B72" s="91" t="s">
        <v>103</v>
      </c>
      <c r="C72" s="57">
        <f>+C71+C70</f>
        <v>15.656863090648404</v>
      </c>
      <c r="D72" s="92" t="s">
        <v>98</v>
      </c>
      <c r="F72" s="160"/>
      <c r="G72" s="162"/>
      <c r="H72" s="160"/>
    </row>
    <row r="73" spans="2:8" ht="15.75" thickTop="1" x14ac:dyDescent="0.25">
      <c r="B73" s="93"/>
      <c r="C73" s="55"/>
      <c r="D73" s="94"/>
      <c r="F73" s="160"/>
      <c r="G73" s="163"/>
      <c r="H73" s="160"/>
    </row>
    <row r="74" spans="2:8" ht="30.75" thickBot="1" x14ac:dyDescent="0.3">
      <c r="B74" s="97" t="s">
        <v>105</v>
      </c>
      <c r="C74" s="98">
        <f>+C72+C65</f>
        <v>116.34654329591852</v>
      </c>
      <c r="D74" s="99" t="s">
        <v>106</v>
      </c>
      <c r="F74" s="160"/>
      <c r="G74" s="162"/>
      <c r="H74" s="160"/>
    </row>
    <row r="75" spans="2:8" x14ac:dyDescent="0.25">
      <c r="B75" s="135"/>
      <c r="C75" s="135"/>
      <c r="D75" s="135"/>
      <c r="F75" s="160"/>
      <c r="G75" s="160"/>
      <c r="H75" s="160"/>
    </row>
    <row r="76" spans="2:8" x14ac:dyDescent="0.25">
      <c r="B76" s="135"/>
      <c r="C76" s="135"/>
      <c r="D76" s="135"/>
      <c r="F76" s="159"/>
      <c r="G76" s="160"/>
      <c r="H76" s="160"/>
    </row>
    <row r="77" spans="2:8" ht="18.75" x14ac:dyDescent="0.3">
      <c r="B77" s="155" t="s">
        <v>112</v>
      </c>
      <c r="C77" s="135"/>
      <c r="D77" s="135"/>
      <c r="F77" s="160"/>
      <c r="G77" s="161"/>
      <c r="H77" s="160"/>
    </row>
    <row r="78" spans="2:8" x14ac:dyDescent="0.25">
      <c r="B78" s="135" t="s">
        <v>111</v>
      </c>
      <c r="C78" s="135"/>
      <c r="D78" s="135"/>
      <c r="F78" s="160"/>
      <c r="G78" s="162"/>
      <c r="H78" s="160"/>
    </row>
    <row r="79" spans="2:8" x14ac:dyDescent="0.25">
      <c r="B79" s="135" t="s">
        <v>92</v>
      </c>
      <c r="C79" s="158">
        <f>+C58</f>
        <v>5.8999999999999997E-2</v>
      </c>
      <c r="D79" s="135" t="s">
        <v>93</v>
      </c>
      <c r="F79" s="160"/>
      <c r="G79" s="163"/>
      <c r="H79" s="160"/>
    </row>
    <row r="80" spans="2:8" ht="15.75" thickBot="1" x14ac:dyDescent="0.3">
      <c r="B80" s="134" t="s">
        <v>108</v>
      </c>
      <c r="C80" s="135"/>
      <c r="D80" s="135"/>
      <c r="F80" s="160"/>
      <c r="G80" s="162"/>
      <c r="H80" s="160"/>
    </row>
    <row r="81" spans="2:8" x14ac:dyDescent="0.25">
      <c r="B81" s="88" t="s">
        <v>96</v>
      </c>
      <c r="C81" s="89"/>
      <c r="D81" s="90"/>
      <c r="F81" s="160"/>
      <c r="G81" s="160"/>
      <c r="H81" s="160"/>
    </row>
    <row r="82" spans="2:8" x14ac:dyDescent="0.25">
      <c r="B82" s="91" t="s">
        <v>97</v>
      </c>
      <c r="C82" s="58">
        <v>1311.8752226278191</v>
      </c>
      <c r="D82" s="92" t="s">
        <v>98</v>
      </c>
      <c r="F82" s="164"/>
      <c r="G82" s="165"/>
      <c r="H82" s="166"/>
    </row>
    <row r="83" spans="2:8" x14ac:dyDescent="0.25">
      <c r="B83" s="91" t="s">
        <v>99</v>
      </c>
      <c r="C83" s="59">
        <v>40</v>
      </c>
      <c r="D83" s="92" t="s">
        <v>100</v>
      </c>
      <c r="F83" s="160"/>
      <c r="G83" s="160"/>
      <c r="H83" s="160"/>
    </row>
    <row r="84" spans="2:8" x14ac:dyDescent="0.25">
      <c r="B84" s="91" t="s">
        <v>101</v>
      </c>
      <c r="C84" s="60">
        <f>-PMT($C$79,C83,C82,,1)</f>
        <v>81.29633038115189</v>
      </c>
      <c r="D84" s="92" t="s">
        <v>98</v>
      </c>
      <c r="F84" s="160"/>
      <c r="G84" s="160"/>
      <c r="H84" s="160"/>
    </row>
    <row r="85" spans="2:8" x14ac:dyDescent="0.25">
      <c r="B85" s="91" t="s">
        <v>102</v>
      </c>
      <c r="C85" s="61">
        <v>13.155344012782086</v>
      </c>
      <c r="D85" s="92" t="s">
        <v>98</v>
      </c>
      <c r="F85" s="160"/>
      <c r="G85" s="160"/>
      <c r="H85" s="160"/>
    </row>
    <row r="86" spans="2:8" ht="15.75" thickBot="1" x14ac:dyDescent="0.3">
      <c r="B86" s="91" t="s">
        <v>103</v>
      </c>
      <c r="C86" s="57">
        <f>+C85+C84</f>
        <v>94.45167439393397</v>
      </c>
      <c r="D86" s="92" t="s">
        <v>98</v>
      </c>
    </row>
    <row r="87" spans="2:8" ht="15.75" thickTop="1" x14ac:dyDescent="0.25">
      <c r="B87" s="93"/>
      <c r="C87" s="55"/>
      <c r="D87" s="94"/>
    </row>
    <row r="88" spans="2:8" x14ac:dyDescent="0.25">
      <c r="B88" s="95" t="s">
        <v>104</v>
      </c>
      <c r="C88" s="56"/>
      <c r="D88" s="96"/>
    </row>
    <row r="89" spans="2:8" x14ac:dyDescent="0.25">
      <c r="B89" s="91" t="s">
        <v>97</v>
      </c>
      <c r="C89" s="58">
        <v>238.76397666542377</v>
      </c>
      <c r="D89" s="92" t="s">
        <v>98</v>
      </c>
    </row>
    <row r="90" spans="2:8" x14ac:dyDescent="0.25">
      <c r="B90" s="91" t="s">
        <v>99</v>
      </c>
      <c r="C90" s="59">
        <v>60</v>
      </c>
      <c r="D90" s="92" t="s">
        <v>100</v>
      </c>
    </row>
    <row r="91" spans="2:8" x14ac:dyDescent="0.25">
      <c r="B91" s="91" t="s">
        <v>101</v>
      </c>
      <c r="C91" s="60">
        <f>-PMT($C$79,C90,C89,,1)</f>
        <v>13.743130095313637</v>
      </c>
      <c r="D91" s="92" t="s">
        <v>98</v>
      </c>
    </row>
    <row r="92" spans="2:8" x14ac:dyDescent="0.25">
      <c r="B92" s="91" t="s">
        <v>102</v>
      </c>
      <c r="C92" s="61">
        <v>2.0114940450000001</v>
      </c>
      <c r="D92" s="92" t="s">
        <v>98</v>
      </c>
    </row>
    <row r="93" spans="2:8" ht="15.75" thickBot="1" x14ac:dyDescent="0.3">
      <c r="B93" s="91" t="s">
        <v>103</v>
      </c>
      <c r="C93" s="57">
        <f>+C92+C91</f>
        <v>15.754624140313638</v>
      </c>
      <c r="D93" s="92" t="s">
        <v>98</v>
      </c>
    </row>
    <row r="94" spans="2:8" ht="15.75" thickTop="1" x14ac:dyDescent="0.25">
      <c r="B94" s="93"/>
      <c r="C94" s="55"/>
      <c r="D94" s="94"/>
    </row>
    <row r="95" spans="2:8" ht="30.75" thickBot="1" x14ac:dyDescent="0.3">
      <c r="B95" s="97" t="s">
        <v>105</v>
      </c>
      <c r="C95" s="98">
        <f>+C93+C86</f>
        <v>110.20629853424761</v>
      </c>
      <c r="D95" s="99" t="s">
        <v>106</v>
      </c>
    </row>
    <row r="96" spans="2:8" x14ac:dyDescent="0.25">
      <c r="B96" s="135"/>
      <c r="C96" s="135"/>
      <c r="D96" s="135"/>
    </row>
    <row r="97" hidden="1" x14ac:dyDescent="0.25"/>
  </sheetData>
  <mergeCells count="1">
    <mergeCell ref="B4:D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F1544-5120-44C6-B52F-3902D3C13A58}">
  <dimension ref="A1:XFC70"/>
  <sheetViews>
    <sheetView workbookViewId="0"/>
  </sheetViews>
  <sheetFormatPr defaultColWidth="0" defaultRowHeight="15" zeroHeight="1" x14ac:dyDescent="0.25"/>
  <cols>
    <col min="1" max="1" width="29.28515625" customWidth="1"/>
    <col min="2" max="2" width="9.140625" customWidth="1"/>
    <col min="3" max="3" width="12.140625" bestFit="1" customWidth="1"/>
    <col min="4" max="4" width="9.5703125" bestFit="1" customWidth="1"/>
    <col min="5" max="7" width="9.5703125" style="135" bestFit="1" customWidth="1"/>
    <col min="8" max="8" width="9.85546875" style="135" bestFit="1" customWidth="1"/>
    <col min="9" max="32" width="9.5703125" style="135" bestFit="1" customWidth="1"/>
    <col min="33" max="33" width="6.85546875" style="135" customWidth="1"/>
    <col min="34" max="35" width="0" hidden="1" customWidth="1"/>
    <col min="36" max="16383" width="9.140625" hidden="1"/>
    <col min="16384" max="16384" width="4.140625" hidden="1" customWidth="1"/>
  </cols>
  <sheetData>
    <row r="1" spans="1:33" ht="21" x14ac:dyDescent="0.35">
      <c r="A1" s="201" t="s">
        <v>64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3" x14ac:dyDescent="0.25">
      <c r="A2" s="167" t="str">
        <f>+Overview!B6</f>
        <v>Option 1:  600 MW in 2026</v>
      </c>
      <c r="B2" s="160"/>
      <c r="C2" s="135"/>
      <c r="D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</row>
    <row r="4" spans="1:33" x14ac:dyDescent="0.25">
      <c r="A4" s="135" t="s">
        <v>83</v>
      </c>
      <c r="B4" s="168"/>
      <c r="C4" s="135"/>
      <c r="D4" s="135"/>
      <c r="H4" s="170"/>
    </row>
    <row r="5" spans="1:33" s="27" customFormat="1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5.75" thickTop="1" x14ac:dyDescent="0.25">
      <c r="A6" s="115" t="str">
        <f>+A2</f>
        <v>Option 1:  600 MW in 2026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s="27" customFormat="1" x14ac:dyDescent="0.25">
      <c r="A12" s="129" t="s">
        <v>81</v>
      </c>
      <c r="B12" s="129">
        <v>0</v>
      </c>
      <c r="C12" s="114">
        <f>+'Market benefits'!I18</f>
        <v>8.3378448167976948</v>
      </c>
      <c r="D12" s="114">
        <f>+'Market benefits'!J18</f>
        <v>2.508168330966587</v>
      </c>
      <c r="E12" s="114">
        <f>+'Market benefits'!K18</f>
        <v>0.68102594746819567</v>
      </c>
      <c r="F12" s="114">
        <f>+'Market benefits'!L18</f>
        <v>3.323494498048575</v>
      </c>
      <c r="G12" s="114">
        <f>+'Market benefits'!M18</f>
        <v>0.86759857822227793</v>
      </c>
      <c r="H12" s="114">
        <f>+'Market benefits'!N18</f>
        <v>-6.53630640403681</v>
      </c>
      <c r="I12" s="114">
        <f>+'Market benefits'!O18</f>
        <v>2.1455996411442189</v>
      </c>
      <c r="J12" s="114">
        <f>+'Market benefits'!P18</f>
        <v>66.602129786510062</v>
      </c>
      <c r="K12" s="114">
        <f>+'Market benefits'!Q18</f>
        <v>32.356895837922835</v>
      </c>
      <c r="L12" s="114">
        <f>+'Market benefits'!R18</f>
        <v>103.74146290910436</v>
      </c>
      <c r="M12" s="114">
        <f>+'Market benefits'!S18</f>
        <v>65.210082664797625</v>
      </c>
      <c r="N12" s="114">
        <f>+'Market benefits'!T18</f>
        <v>107.92233157095636</v>
      </c>
      <c r="O12" s="114">
        <f>+'Market benefits'!U18</f>
        <v>82.268667851385175</v>
      </c>
      <c r="P12" s="114">
        <f>+'Market benefits'!V18</f>
        <v>101.95808342835807</v>
      </c>
      <c r="Q12" s="114">
        <f>+'Market benefits'!W18</f>
        <v>79.568820364806697</v>
      </c>
      <c r="R12" s="114">
        <f>+'Market benefits'!X18</f>
        <v>130.67927872618932</v>
      </c>
      <c r="S12" s="114">
        <f>+'Market benefits'!Y18</f>
        <v>130.55610589801495</v>
      </c>
      <c r="T12" s="114">
        <f>+'Market benefits'!Z18</f>
        <v>95.62879384022078</v>
      </c>
      <c r="U12" s="114">
        <f>+'Market benefits'!AA18</f>
        <v>97.849698317693992</v>
      </c>
      <c r="V12" s="114">
        <f>+'Market benefits'!AB18</f>
        <v>79.738484983892761</v>
      </c>
      <c r="W12" s="114">
        <f>+'Market benefits'!AC18</f>
        <v>87.416029755837471</v>
      </c>
      <c r="X12" s="114">
        <f>+'Market benefits'!AD18</f>
        <v>114.41754594852857</v>
      </c>
      <c r="Y12" s="114">
        <f>+'Market benefits'!AE18</f>
        <v>88.433425199616551</v>
      </c>
      <c r="Z12" s="114">
        <f>+'Market benefits'!AF18</f>
        <v>97.866122504494342</v>
      </c>
      <c r="AA12" s="114">
        <f>+'Market benefits'!AG18</f>
        <v>91.453602625512374</v>
      </c>
      <c r="AB12" s="114">
        <f>+'Market benefits'!AH18</f>
        <v>81.405515896135384</v>
      </c>
      <c r="AC12" s="114">
        <f>+'Market benefits'!AI18</f>
        <v>78.957584691299417</v>
      </c>
      <c r="AD12" s="114">
        <f>+'Market benefits'!AJ18</f>
        <v>45.967721165406822</v>
      </c>
      <c r="AE12" s="114">
        <f>+'Market benefits'!AK18</f>
        <v>52.648899890762415</v>
      </c>
      <c r="AF12" s="114">
        <f>+'Market benefits'!AL18</f>
        <v>72.836719941280563</v>
      </c>
      <c r="AG12" s="135"/>
    </row>
    <row r="13" spans="1:33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5.9093760943526856</v>
      </c>
      <c r="D13" s="130">
        <f t="shared" si="3"/>
        <v>1.7776428203324344</v>
      </c>
      <c r="E13" s="130">
        <f t="shared" si="3"/>
        <v>0.48267130679797227</v>
      </c>
      <c r="F13" s="130">
        <f t="shared" si="3"/>
        <v>2.3554982574050771</v>
      </c>
      <c r="G13" s="130">
        <f t="shared" si="3"/>
        <v>0.61490306071805911</v>
      </c>
      <c r="H13" s="130">
        <f t="shared" si="3"/>
        <v>-4.6325511757622673</v>
      </c>
      <c r="I13" s="130">
        <f t="shared" si="3"/>
        <v>1.5206753670787332</v>
      </c>
      <c r="J13" s="130">
        <f t="shared" si="3"/>
        <v>47.203688991724135</v>
      </c>
      <c r="K13" s="130">
        <f t="shared" si="3"/>
        <v>22.932672765372782</v>
      </c>
      <c r="L13" s="130">
        <f t="shared" si="3"/>
        <v>73.525873217641546</v>
      </c>
      <c r="M13" s="130">
        <f t="shared" si="3"/>
        <v>46.217087518081051</v>
      </c>
      <c r="N13" s="130">
        <f t="shared" si="3"/>
        <v>76.489028069624695</v>
      </c>
      <c r="O13" s="130">
        <f t="shared" si="3"/>
        <v>58.307213650197717</v>
      </c>
      <c r="P13" s="130">
        <f t="shared" si="3"/>
        <v>72.261918286572353</v>
      </c>
      <c r="Q13" s="130">
        <f t="shared" si="3"/>
        <v>56.39371987019323</v>
      </c>
      <c r="R13" s="130">
        <f t="shared" si="3"/>
        <v>92.617819436508185</v>
      </c>
      <c r="S13" s="130">
        <f t="shared" si="3"/>
        <v>92.530521749602215</v>
      </c>
      <c r="T13" s="130">
        <f t="shared" si="3"/>
        <v>67.776088505833059</v>
      </c>
      <c r="U13" s="130">
        <f t="shared" si="3"/>
        <v>69.350135530620648</v>
      </c>
      <c r="V13" s="130">
        <f t="shared" si="3"/>
        <v>56.513968215672719</v>
      </c>
      <c r="W13" s="130">
        <f t="shared" si="3"/>
        <v>61.955362309173914</v>
      </c>
      <c r="X13" s="130">
        <f t="shared" si="3"/>
        <v>81.092455623612508</v>
      </c>
      <c r="Y13" s="130">
        <f t="shared" si="3"/>
        <v>62.676432615238987</v>
      </c>
      <c r="Z13" s="130">
        <f t="shared" si="3"/>
        <v>69.361776032330596</v>
      </c>
      <c r="AA13" s="130">
        <f t="shared" si="3"/>
        <v>64.816957495881596</v>
      </c>
      <c r="AB13" s="130">
        <f t="shared" si="3"/>
        <v>57.695462095422933</v>
      </c>
      <c r="AC13" s="130">
        <f t="shared" si="3"/>
        <v>55.960511822261878</v>
      </c>
      <c r="AD13" s="130">
        <f t="shared" si="3"/>
        <v>32.579228629857575</v>
      </c>
      <c r="AE13" s="130">
        <f t="shared" si="3"/>
        <v>37.314456822420375</v>
      </c>
      <c r="AF13" s="130">
        <f t="shared" si="3"/>
        <v>51.622401360232509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6.2590122157501371</v>
      </c>
      <c r="D14" s="79">
        <f t="shared" ref="D14:AF14" si="5">+D13/D9</f>
        <v>1.993905776025293</v>
      </c>
      <c r="E14" s="79">
        <f t="shared" si="5"/>
        <v>0.57333383296976392</v>
      </c>
      <c r="F14" s="79">
        <f t="shared" si="5"/>
        <v>2.9630217254536166</v>
      </c>
      <c r="G14" s="79">
        <f t="shared" si="5"/>
        <v>0.81926211352434186</v>
      </c>
      <c r="H14" s="79">
        <f t="shared" si="5"/>
        <v>-6.53630640403681</v>
      </c>
      <c r="I14" s="79">
        <f t="shared" si="5"/>
        <v>2.2721900199717275</v>
      </c>
      <c r="J14" s="79">
        <f t="shared" si="5"/>
        <v>74.693023115105078</v>
      </c>
      <c r="K14" s="79">
        <f t="shared" si="5"/>
        <v>38.434650770580333</v>
      </c>
      <c r="L14" s="79">
        <f t="shared" si="5"/>
        <v>130.49816847185846</v>
      </c>
      <c r="M14" s="79">
        <f t="shared" si="5"/>
        <v>86.868587407680707</v>
      </c>
      <c r="N14" s="79">
        <f t="shared" si="5"/>
        <v>152.24929423034277</v>
      </c>
      <c r="O14" s="79">
        <f t="shared" si="5"/>
        <v>122.92567506198577</v>
      </c>
      <c r="P14" s="79">
        <f t="shared" si="5"/>
        <v>161.33394751459659</v>
      </c>
      <c r="Q14" s="79">
        <f t="shared" si="5"/>
        <v>133.33463510531706</v>
      </c>
      <c r="R14" s="79">
        <f t="shared" si="5"/>
        <v>231.90106656006179</v>
      </c>
      <c r="S14" s="79">
        <f t="shared" si="5"/>
        <v>245.39028973583015</v>
      </c>
      <c r="T14" s="79">
        <f t="shared" si="5"/>
        <v>190.34646847675654</v>
      </c>
      <c r="U14" s="79">
        <f t="shared" si="5"/>
        <v>206.25837732206404</v>
      </c>
      <c r="V14" s="79">
        <f t="shared" si="5"/>
        <v>177.99837836187729</v>
      </c>
      <c r="W14" s="79">
        <f t="shared" si="5"/>
        <v>206.68231243973423</v>
      </c>
      <c r="X14" s="79">
        <f t="shared" si="5"/>
        <v>286.48429751510241</v>
      </c>
      <c r="Y14" s="79">
        <f t="shared" si="5"/>
        <v>234.48798824308608</v>
      </c>
      <c r="Z14" s="79">
        <f t="shared" si="5"/>
        <v>274.80997721375439</v>
      </c>
      <c r="AA14" s="79">
        <f t="shared" si="5"/>
        <v>271.99761807914996</v>
      </c>
      <c r="AB14" s="79">
        <f t="shared" si="5"/>
        <v>256.39767081876363</v>
      </c>
      <c r="AC14" s="79">
        <f t="shared" si="5"/>
        <v>263.36014801956878</v>
      </c>
      <c r="AD14" s="79">
        <f t="shared" si="5"/>
        <v>162.36975567998729</v>
      </c>
      <c r="AE14" s="79">
        <f t="shared" si="5"/>
        <v>196.97251587983411</v>
      </c>
      <c r="AF14" s="79">
        <f t="shared" si="5"/>
        <v>288.57763587336683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1">
        <f>+'FCAS benefits'!J10</f>
        <v>15.704394790384441</v>
      </c>
      <c r="J15" s="81">
        <f>+'FCAS benefits'!K10</f>
        <v>15.788363499540408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6.2590122157501371</v>
      </c>
      <c r="D16" s="77">
        <f t="shared" si="6"/>
        <v>1.993905776025293</v>
      </c>
      <c r="E16" s="77">
        <f t="shared" si="6"/>
        <v>0.57333383296976392</v>
      </c>
      <c r="F16" s="77">
        <f t="shared" si="6"/>
        <v>2.9630217254536166</v>
      </c>
      <c r="G16" s="77">
        <f t="shared" si="6"/>
        <v>0.81926211352434186</v>
      </c>
      <c r="H16" s="77">
        <f t="shared" si="6"/>
        <v>-6.53630640403681</v>
      </c>
      <c r="I16" s="77">
        <f t="shared" si="6"/>
        <v>17.976584810356169</v>
      </c>
      <c r="J16" s="77">
        <f t="shared" si="6"/>
        <v>90.481386614645487</v>
      </c>
      <c r="K16" s="77">
        <f t="shared" si="6"/>
        <v>54.310773421693263</v>
      </c>
      <c r="L16" s="77">
        <f t="shared" si="6"/>
        <v>146.45994760318138</v>
      </c>
      <c r="M16" s="77">
        <f t="shared" si="6"/>
        <v>102.91687958401573</v>
      </c>
      <c r="N16" s="77">
        <f t="shared" si="6"/>
        <v>168.38496458214001</v>
      </c>
      <c r="O16" s="77">
        <f t="shared" si="6"/>
        <v>139.14959737099986</v>
      </c>
      <c r="P16" s="77">
        <f t="shared" si="6"/>
        <v>177.64700430039966</v>
      </c>
      <c r="Q16" s="77">
        <f t="shared" si="6"/>
        <v>149.73771771267704</v>
      </c>
      <c r="R16" s="77">
        <f t="shared" si="6"/>
        <v>248.39507524719426</v>
      </c>
      <c r="S16" s="77">
        <f t="shared" si="6"/>
        <v>261.9761337635328</v>
      </c>
      <c r="T16" s="77">
        <f t="shared" si="6"/>
        <v>207.02506619843507</v>
      </c>
      <c r="U16" s="77">
        <f t="shared" si="6"/>
        <v>223.03065627465821</v>
      </c>
      <c r="V16" s="77">
        <f t="shared" si="6"/>
        <v>194.86527535769628</v>
      </c>
      <c r="W16" s="77">
        <f t="shared" si="6"/>
        <v>223.64477365921027</v>
      </c>
      <c r="X16" s="77">
        <f t="shared" si="6"/>
        <v>303.54327860047209</v>
      </c>
      <c r="Y16" s="77">
        <f t="shared" si="6"/>
        <v>251.64445439300835</v>
      </c>
      <c r="Z16" s="77">
        <f t="shared" si="6"/>
        <v>292.06490327887474</v>
      </c>
      <c r="AA16" s="77">
        <f t="shared" si="6"/>
        <v>289.35198865862037</v>
      </c>
      <c r="AB16" s="77">
        <f t="shared" si="6"/>
        <v>273.85248035772759</v>
      </c>
      <c r="AC16" s="77">
        <f t="shared" si="6"/>
        <v>280.91640090762127</v>
      </c>
      <c r="AD16" s="77">
        <f t="shared" si="6"/>
        <v>180.02846635061917</v>
      </c>
      <c r="AE16" s="77">
        <f t="shared" si="6"/>
        <v>214.73470891087118</v>
      </c>
      <c r="AF16" s="77">
        <f t="shared" si="6"/>
        <v>306.44434608841311</v>
      </c>
    </row>
    <row r="17" spans="1:35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7">
        <f>+'Project costs'!C9</f>
        <v>110.20629853424761</v>
      </c>
      <c r="J17" s="87">
        <f>+I17</f>
        <v>110.20629853424761</v>
      </c>
      <c r="K17" s="87">
        <f>+J17</f>
        <v>110.20629853424761</v>
      </c>
      <c r="L17" s="87">
        <f>+K17</f>
        <v>110.20629853424761</v>
      </c>
      <c r="M17" s="87">
        <f>+L17</f>
        <v>110.20629853424761</v>
      </c>
      <c r="N17" s="87">
        <f>+M17</f>
        <v>110.20629853424761</v>
      </c>
      <c r="O17" s="87">
        <f t="shared" ref="O17:AF17" si="7">+N17</f>
        <v>110.20629853424761</v>
      </c>
      <c r="P17" s="87">
        <f t="shared" si="7"/>
        <v>110.20629853424761</v>
      </c>
      <c r="Q17" s="87">
        <f t="shared" si="7"/>
        <v>110.20629853424761</v>
      </c>
      <c r="R17" s="87">
        <f t="shared" si="7"/>
        <v>110.20629853424761</v>
      </c>
      <c r="S17" s="87">
        <f t="shared" si="7"/>
        <v>110.20629853424761</v>
      </c>
      <c r="T17" s="87">
        <f t="shared" si="7"/>
        <v>110.20629853424761</v>
      </c>
      <c r="U17" s="87">
        <f t="shared" si="7"/>
        <v>110.20629853424761</v>
      </c>
      <c r="V17" s="87">
        <f t="shared" si="7"/>
        <v>110.20629853424761</v>
      </c>
      <c r="W17" s="87">
        <f t="shared" si="7"/>
        <v>110.20629853424761</v>
      </c>
      <c r="X17" s="87">
        <f t="shared" si="7"/>
        <v>110.20629853424761</v>
      </c>
      <c r="Y17" s="87">
        <f t="shared" si="7"/>
        <v>110.20629853424761</v>
      </c>
      <c r="Z17" s="87">
        <f t="shared" si="7"/>
        <v>110.20629853424761</v>
      </c>
      <c r="AA17" s="87">
        <f t="shared" si="7"/>
        <v>110.20629853424761</v>
      </c>
      <c r="AB17" s="87">
        <f t="shared" si="7"/>
        <v>110.20629853424761</v>
      </c>
      <c r="AC17" s="87">
        <f t="shared" si="7"/>
        <v>110.20629853424761</v>
      </c>
      <c r="AD17" s="87">
        <f t="shared" si="7"/>
        <v>110.20629853424761</v>
      </c>
      <c r="AE17" s="87">
        <f t="shared" si="7"/>
        <v>110.20629853424761</v>
      </c>
      <c r="AF17" s="87">
        <f t="shared" si="7"/>
        <v>110.20629853424761</v>
      </c>
    </row>
    <row r="18" spans="1:35" x14ac:dyDescent="0.25">
      <c r="A18" t="s">
        <v>121</v>
      </c>
      <c r="B18" s="64">
        <f>XNPV($B$3,B16:AF16,$B$10:$AF$10)</f>
        <v>1563.2885221460731</v>
      </c>
      <c r="C18" s="316"/>
      <c r="D18" s="317"/>
      <c r="E18" s="318"/>
      <c r="F18" s="319"/>
      <c r="G18" s="174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H18" s="135"/>
      <c r="AI18" s="135"/>
    </row>
    <row r="19" spans="1:35" x14ac:dyDescent="0.25">
      <c r="A19" t="s">
        <v>122</v>
      </c>
      <c r="B19" s="64">
        <f>+XNPV($B$3,B17:AF17,$B$10:$AF$10)</f>
        <v>989.04343832823793</v>
      </c>
      <c r="C19" s="316"/>
      <c r="D19" s="317"/>
      <c r="E19" s="318"/>
      <c r="F19" s="319"/>
      <c r="G19" s="174"/>
      <c r="H19" s="171"/>
      <c r="I19" s="171"/>
      <c r="J19" s="172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H19" s="135"/>
      <c r="AI19" s="135"/>
    </row>
    <row r="20" spans="1:35" ht="15.75" thickBot="1" x14ac:dyDescent="0.3">
      <c r="A20" s="1" t="s">
        <v>123</v>
      </c>
      <c r="B20" s="105">
        <f>+B18-B19</f>
        <v>574.24508381783517</v>
      </c>
      <c r="C20" s="316"/>
      <c r="D20" s="317"/>
      <c r="E20" s="318"/>
      <c r="F20" s="319"/>
      <c r="G20" s="174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H20" s="135"/>
      <c r="AI20" s="135"/>
    </row>
    <row r="21" spans="1:35" s="135" customFormat="1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5" ht="15.75" thickTop="1" x14ac:dyDescent="0.25">
      <c r="A22" s="115" t="str">
        <f>+A2</f>
        <v>Option 1:  600 MW in 2026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5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5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</row>
    <row r="25" spans="1:35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" si="9">1/((1+$B$3)^((D26-$B$10)/365))</f>
        <v>0.89153802637356161</v>
      </c>
      <c r="E25" s="24">
        <f t="shared" ref="E25" si="10">1/((1+$B$3)^((E26-$B$10)/365))</f>
        <v>0.84186782471535571</v>
      </c>
      <c r="F25" s="24">
        <f t="shared" ref="F25" si="11">1/((1+$B$3)^((F26-$B$10)/365))</f>
        <v>0.79496489585963725</v>
      </c>
      <c r="G25" s="24">
        <f t="shared" ref="G25" si="12">1/((1+$B$3)^((G26-$B$10)/365))</f>
        <v>0.75055717891413165</v>
      </c>
      <c r="H25" s="24">
        <f t="shared" ref="H25" si="13">1/((1+$B$3)^((H26-$B$10)/365))</f>
        <v>0.70874143429096481</v>
      </c>
      <c r="I25" s="24">
        <f t="shared" ref="I25" si="14">1/((1+$B$3)^((I26-$B$10)/365))</f>
        <v>0.66925536760242199</v>
      </c>
      <c r="J25" s="24">
        <f t="shared" ref="J25" si="15">1/((1+$B$3)^((J26-$B$10)/365))</f>
        <v>0.63196918564912374</v>
      </c>
      <c r="K25" s="24">
        <f t="shared" ref="K25" si="16">1/((1+$B$3)^((K26-$B$10)/365))</f>
        <v>0.59666660957217577</v>
      </c>
      <c r="L25" s="24">
        <f t="shared" ref="L25" si="17">1/((1+$B$3)^((L26-$B$10)/365))</f>
        <v>0.56342456050252676</v>
      </c>
      <c r="M25" s="24">
        <f t="shared" ref="M25" si="18">1/((1+$B$3)^((M26-$B$10)/365))</f>
        <v>0.5320345236095626</v>
      </c>
      <c r="N25" s="24">
        <f t="shared" ref="N25" si="19">1/((1+$B$3)^((N26-$B$10)/365))</f>
        <v>0.50239331785605534</v>
      </c>
      <c r="O25" s="24">
        <f t="shared" ref="O25" si="20">1/((1+$B$3)^((O26-$B$10)/365))</f>
        <v>0.47432900914146753</v>
      </c>
      <c r="P25" s="24">
        <f t="shared" ref="P25" si="21">1/((1+$B$3)^((P26-$B$10)/365))</f>
        <v>0.44790274706465294</v>
      </c>
      <c r="Q25" s="24">
        <f t="shared" ref="Q25" si="22">1/((1+$B$3)^((Q26-$B$10)/365))</f>
        <v>0.42294876965500755</v>
      </c>
      <c r="R25" s="24">
        <f t="shared" ref="R25" si="23">1/((1+$B$3)^((R26-$B$10)/365))</f>
        <v>0.39938505161001664</v>
      </c>
      <c r="S25" s="24">
        <f t="shared" ref="S25" si="24">1/((1+$B$3)^((S26-$B$10)/365))</f>
        <v>0.37707491135535165</v>
      </c>
      <c r="T25" s="24">
        <f t="shared" ref="T25" si="25">1/((1+$B$3)^((T26-$B$10)/365))</f>
        <v>0.35606696067549731</v>
      </c>
      <c r="U25" s="24">
        <f t="shared" ref="U25" si="26">1/((1+$B$3)^((U26-$B$10)/365))</f>
        <v>0.33622942462275479</v>
      </c>
      <c r="V25" s="24">
        <f t="shared" ref="V25" si="27">1/((1+$B$3)^((V26-$B$10)/365))</f>
        <v>0.31749709596105269</v>
      </c>
      <c r="W25" s="24">
        <f t="shared" ref="W25" si="28">1/((1+$B$3)^((W26-$B$10)/365))</f>
        <v>0.29976131763688901</v>
      </c>
      <c r="X25" s="24">
        <f t="shared" ref="X25" si="29">1/((1+$B$3)^((X26-$B$10)/365))</f>
        <v>0.28306073431245427</v>
      </c>
      <c r="Y25" s="24">
        <f t="shared" ref="Y25" si="30">1/((1+$B$3)^((Y26-$B$10)/365))</f>
        <v>0.26729058953017398</v>
      </c>
      <c r="Z25" s="24">
        <f t="shared" ref="Z25" si="31">1/((1+$B$3)^((Z26-$B$10)/365))</f>
        <v>0.25239904582641548</v>
      </c>
      <c r="AA25" s="24">
        <f t="shared" ref="AA25" si="32">1/((1+$B$3)^((AA26-$B$10)/365))</f>
        <v>0.23829972465795707</v>
      </c>
      <c r="AB25" s="24">
        <f t="shared" ref="AB25" si="33">1/((1+$B$3)^((AB26-$B$10)/365))</f>
        <v>0.22502334717465258</v>
      </c>
      <c r="AC25" s="24">
        <f t="shared" ref="AC25" si="34">1/((1+$B$3)^((AC26-$B$10)/365))</f>
        <v>0.21248663567011578</v>
      </c>
      <c r="AD25" s="24">
        <f t="shared" ref="AD25" si="35">1/((1+$B$3)^((AD26-$B$10)/365))</f>
        <v>0.20064838118046815</v>
      </c>
      <c r="AE25" s="24">
        <f t="shared" ref="AE25" si="36">1/((1+$B$3)^((AE26-$B$10)/365))</f>
        <v>0.18943991579609307</v>
      </c>
      <c r="AF25" s="24">
        <f t="shared" ref="AF25" si="37">1/((1+$B$3)^((AF26-$B$10)/365))</f>
        <v>0.17888566175268469</v>
      </c>
    </row>
    <row r="26" spans="1:35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38">EDATE(C26,12)</f>
        <v>44378</v>
      </c>
      <c r="E26" s="26">
        <f t="shared" si="38"/>
        <v>44743</v>
      </c>
      <c r="F26" s="26">
        <f t="shared" si="38"/>
        <v>45108</v>
      </c>
      <c r="G26" s="26">
        <f t="shared" si="38"/>
        <v>45474</v>
      </c>
      <c r="H26" s="26">
        <f t="shared" si="38"/>
        <v>45839</v>
      </c>
      <c r="I26" s="26">
        <f t="shared" si="38"/>
        <v>46204</v>
      </c>
      <c r="J26" s="26">
        <f t="shared" si="38"/>
        <v>46569</v>
      </c>
      <c r="K26" s="26">
        <f t="shared" si="38"/>
        <v>46935</v>
      </c>
      <c r="L26" s="26">
        <f t="shared" si="38"/>
        <v>47300</v>
      </c>
      <c r="M26" s="26">
        <f t="shared" si="38"/>
        <v>47665</v>
      </c>
      <c r="N26" s="26">
        <f t="shared" si="38"/>
        <v>48030</v>
      </c>
      <c r="O26" s="26">
        <f t="shared" si="38"/>
        <v>48396</v>
      </c>
      <c r="P26" s="26">
        <f t="shared" si="38"/>
        <v>48761</v>
      </c>
      <c r="Q26" s="26">
        <f t="shared" si="38"/>
        <v>49126</v>
      </c>
      <c r="R26" s="26">
        <f t="shared" si="38"/>
        <v>49491</v>
      </c>
      <c r="S26" s="26">
        <f t="shared" si="38"/>
        <v>49857</v>
      </c>
      <c r="T26" s="26">
        <f t="shared" si="38"/>
        <v>50222</v>
      </c>
      <c r="U26" s="26">
        <f t="shared" si="38"/>
        <v>50587</v>
      </c>
      <c r="V26" s="26">
        <f t="shared" si="38"/>
        <v>50952</v>
      </c>
      <c r="W26" s="26">
        <f t="shared" si="38"/>
        <v>51318</v>
      </c>
      <c r="X26" s="26">
        <f t="shared" si="38"/>
        <v>51683</v>
      </c>
      <c r="Y26" s="26">
        <f t="shared" si="38"/>
        <v>52048</v>
      </c>
      <c r="Z26" s="26">
        <f t="shared" si="38"/>
        <v>52413</v>
      </c>
      <c r="AA26" s="26">
        <f t="shared" si="38"/>
        <v>52779</v>
      </c>
      <c r="AB26" s="26">
        <f t="shared" si="38"/>
        <v>53144</v>
      </c>
      <c r="AC26" s="26">
        <f t="shared" si="38"/>
        <v>53509</v>
      </c>
      <c r="AD26" s="26">
        <f t="shared" si="38"/>
        <v>53874</v>
      </c>
      <c r="AE26" s="26">
        <f t="shared" si="38"/>
        <v>54240</v>
      </c>
      <c r="AF26" s="26">
        <f t="shared" si="38"/>
        <v>54605</v>
      </c>
    </row>
    <row r="27" spans="1:35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5" x14ac:dyDescent="0.25">
      <c r="A28" s="82" t="s">
        <v>81</v>
      </c>
      <c r="B28" s="82">
        <v>0</v>
      </c>
      <c r="C28" s="114">
        <f>+'Market benefits'!I38</f>
        <v>3.3012440878050731</v>
      </c>
      <c r="D28" s="114">
        <f>+'Market benefits'!J38</f>
        <v>5.5331576057306897</v>
      </c>
      <c r="E28" s="114">
        <f>+'Market benefits'!K38</f>
        <v>2.3173713580899737</v>
      </c>
      <c r="F28" s="114">
        <f>+'Market benefits'!L38</f>
        <v>-1.6154367469908157</v>
      </c>
      <c r="G28" s="114">
        <f>+'Market benefits'!M38</f>
        <v>0.96777562403989403</v>
      </c>
      <c r="H28" s="114">
        <f>+'Market benefits'!N38</f>
        <v>-33.166057877146329</v>
      </c>
      <c r="I28" s="114">
        <f>+'Market benefits'!O38</f>
        <v>54.927447290916113</v>
      </c>
      <c r="J28" s="114">
        <f>+'Market benefits'!P38</f>
        <v>29.210608106844589</v>
      </c>
      <c r="K28" s="114">
        <f>+'Market benefits'!Q38</f>
        <v>45.469428145250802</v>
      </c>
      <c r="L28" s="114">
        <f>+'Market benefits'!R38</f>
        <v>91.51530562065831</v>
      </c>
      <c r="M28" s="114">
        <f>+'Market benefits'!S38</f>
        <v>61.041030031168198</v>
      </c>
      <c r="N28" s="114">
        <f>+'Market benefits'!T38</f>
        <v>123.28636189163906</v>
      </c>
      <c r="O28" s="114">
        <f>+'Market benefits'!U38</f>
        <v>107.39361948598167</v>
      </c>
      <c r="P28" s="114">
        <f>+'Market benefits'!V38</f>
        <v>116.89028374220595</v>
      </c>
      <c r="Q28" s="114">
        <f>+'Market benefits'!W38</f>
        <v>50.374658626614668</v>
      </c>
      <c r="R28" s="114">
        <f>+'Market benefits'!X38</f>
        <v>129.78192016829061</v>
      </c>
      <c r="S28" s="114">
        <f>+'Market benefits'!Y38</f>
        <v>108.44497085305618</v>
      </c>
      <c r="T28" s="114">
        <f>+'Market benefits'!Z38</f>
        <v>115.94892294959601</v>
      </c>
      <c r="U28" s="114">
        <f>+'Market benefits'!AA38</f>
        <v>121.56433935835423</v>
      </c>
      <c r="V28" s="114">
        <f>+'Market benefits'!AB38</f>
        <v>67.53189432137188</v>
      </c>
      <c r="W28" s="114">
        <f>+'Market benefits'!AC38</f>
        <v>66.060831098671784</v>
      </c>
      <c r="X28" s="114">
        <f>+'Market benefits'!AD38</f>
        <v>105.06852271685248</v>
      </c>
      <c r="Y28" s="114">
        <f>+'Market benefits'!AE38</f>
        <v>94.801212641612636</v>
      </c>
      <c r="Z28" s="114">
        <f>+'Market benefits'!AF38</f>
        <v>96.67945477087315</v>
      </c>
      <c r="AA28" s="114">
        <f>+'Market benefits'!AG38</f>
        <v>80.129725109830844</v>
      </c>
      <c r="AB28" s="114">
        <f>+'Market benefits'!AH38</f>
        <v>74.829133297430943</v>
      </c>
      <c r="AC28" s="114">
        <f>+'Market benefits'!AI38</f>
        <v>74.390168302871118</v>
      </c>
      <c r="AD28" s="114">
        <f>+'Market benefits'!AJ38</f>
        <v>43.879323727079374</v>
      </c>
      <c r="AE28" s="114">
        <f>+'Market benefits'!AK38</f>
        <v>41.322039264711606</v>
      </c>
      <c r="AF28" s="114">
        <f>+'Market benefits'!AL38</f>
        <v>74.004892863954566</v>
      </c>
    </row>
    <row r="29" spans="1:35" x14ac:dyDescent="0.25">
      <c r="A29" s="84" t="s">
        <v>82</v>
      </c>
      <c r="B29" s="130">
        <f t="shared" ref="B29" si="39">+B28/((1+$B$3)^(($H$10-$B$10)/(365)))</f>
        <v>0</v>
      </c>
      <c r="C29" s="130">
        <f t="shared" ref="C29:AF29" si="40">+C28/((1+$B$3)^(($H$10-$B$10)/(365)))</f>
        <v>2.3397284697355354</v>
      </c>
      <c r="D29" s="130">
        <f t="shared" si="40"/>
        <v>3.9215780576435302</v>
      </c>
      <c r="E29" s="130">
        <f t="shared" si="40"/>
        <v>1.6424171001174892</v>
      </c>
      <c r="F29" s="130">
        <f t="shared" si="40"/>
        <v>-1.1449269570686011</v>
      </c>
      <c r="G29" s="130">
        <f t="shared" si="40"/>
        <v>0.6859026838538681</v>
      </c>
      <c r="H29" s="130">
        <f t="shared" si="40"/>
        <v>-23.506159429625843</v>
      </c>
      <c r="I29" s="130">
        <f t="shared" si="40"/>
        <v>38.929357774905256</v>
      </c>
      <c r="J29" s="130">
        <f t="shared" si="40"/>
        <v>20.702768286156321</v>
      </c>
      <c r="K29" s="130">
        <f t="shared" si="40"/>
        <v>32.226067720055021</v>
      </c>
      <c r="L29" s="130">
        <f t="shared" si="40"/>
        <v>64.860688965161373</v>
      </c>
      <c r="M29" s="130">
        <f t="shared" si="40"/>
        <v>43.262307174888008</v>
      </c>
      <c r="N29" s="130">
        <f t="shared" si="40"/>
        <v>87.378152955595212</v>
      </c>
      <c r="O29" s="130">
        <f t="shared" si="40"/>
        <v>76.114307908192757</v>
      </c>
      <c r="P29" s="130">
        <f t="shared" si="40"/>
        <v>82.844987354128904</v>
      </c>
      <c r="Q29" s="130">
        <f t="shared" si="40"/>
        <v>35.702607806944606</v>
      </c>
      <c r="R29" s="130">
        <f t="shared" si="40"/>
        <v>91.981824245109792</v>
      </c>
      <c r="S29" s="130">
        <f t="shared" si="40"/>
        <v>76.859444184036917</v>
      </c>
      <c r="T29" s="130">
        <f t="shared" si="40"/>
        <v>82.177805955789253</v>
      </c>
      <c r="U29" s="130">
        <f t="shared" si="40"/>
        <v>86.157684235473567</v>
      </c>
      <c r="V29" s="130">
        <f t="shared" si="40"/>
        <v>47.862651641714969</v>
      </c>
      <c r="W29" s="130">
        <f t="shared" si="40"/>
        <v>46.820048183325817</v>
      </c>
      <c r="X29" s="130">
        <f t="shared" si="40"/>
        <v>74.46641548917485</v>
      </c>
      <c r="Y29" s="130">
        <f t="shared" si="40"/>
        <v>67.189547420139291</v>
      </c>
      <c r="Z29" s="130">
        <f t="shared" si="40"/>
        <v>68.520735440777102</v>
      </c>
      <c r="AA29" s="130">
        <f t="shared" si="40"/>
        <v>56.791256303682253</v>
      </c>
      <c r="AB29" s="130">
        <f t="shared" si="40"/>
        <v>53.034507259971001</v>
      </c>
      <c r="AC29" s="130">
        <f t="shared" si="40"/>
        <v>52.723394580123149</v>
      </c>
      <c r="AD29" s="130">
        <f t="shared" si="40"/>
        <v>31.099094834047801</v>
      </c>
      <c r="AE29" s="130">
        <f t="shared" si="40"/>
        <v>29.286641376299269</v>
      </c>
      <c r="AF29" s="130">
        <f t="shared" si="40"/>
        <v>52.450333912948352</v>
      </c>
    </row>
    <row r="30" spans="1:35" x14ac:dyDescent="0.25">
      <c r="A30" s="78" t="s">
        <v>85</v>
      </c>
      <c r="B30" s="79">
        <f t="shared" ref="B30" si="41">+B29/B25</f>
        <v>0</v>
      </c>
      <c r="C30" s="79">
        <f>+C29/C25</f>
        <v>2.478161626505385</v>
      </c>
      <c r="D30" s="79">
        <f t="shared" ref="D30:AF30" si="42">+D29/D25</f>
        <v>4.3986660598146576</v>
      </c>
      <c r="E30" s="79">
        <f t="shared" si="42"/>
        <v>1.950920384292876</v>
      </c>
      <c r="F30" s="79">
        <f t="shared" si="42"/>
        <v>-1.440223289143518</v>
      </c>
      <c r="G30" s="79">
        <f t="shared" si="42"/>
        <v>0.91385800192624578</v>
      </c>
      <c r="H30" s="79">
        <f t="shared" si="42"/>
        <v>-33.166057877146329</v>
      </c>
      <c r="I30" s="79">
        <f t="shared" si="42"/>
        <v>58.168166681080159</v>
      </c>
      <c r="J30" s="79">
        <f t="shared" si="42"/>
        <v>32.759141990272177</v>
      </c>
      <c r="K30" s="79">
        <f t="shared" si="42"/>
        <v>54.010174531405205</v>
      </c>
      <c r="L30" s="79">
        <f t="shared" si="42"/>
        <v>115.11867517332074</v>
      </c>
      <c r="M30" s="79">
        <f t="shared" si="42"/>
        <v>81.314849422509212</v>
      </c>
      <c r="N30" s="79">
        <f t="shared" si="42"/>
        <v>173.92379605779433</v>
      </c>
      <c r="O30" s="79">
        <f t="shared" si="42"/>
        <v>160.46732635214357</v>
      </c>
      <c r="P30" s="79">
        <f t="shared" si="42"/>
        <v>184.96199877553011</v>
      </c>
      <c r="Q30" s="79">
        <f t="shared" si="42"/>
        <v>84.413551636683195</v>
      </c>
      <c r="R30" s="79">
        <f t="shared" si="42"/>
        <v>230.30863041645915</v>
      </c>
      <c r="S30" s="79">
        <f t="shared" si="42"/>
        <v>203.83070278469239</v>
      </c>
      <c r="T30" s="79">
        <f t="shared" si="42"/>
        <v>230.79312329312756</v>
      </c>
      <c r="U30" s="79">
        <f t="shared" si="42"/>
        <v>256.24671110252001</v>
      </c>
      <c r="V30" s="79">
        <f t="shared" si="42"/>
        <v>150.7498879535776</v>
      </c>
      <c r="W30" s="79">
        <f t="shared" si="42"/>
        <v>156.19109414257554</v>
      </c>
      <c r="X30" s="79">
        <f t="shared" si="42"/>
        <v>263.07575181719028</v>
      </c>
      <c r="Y30" s="79">
        <f t="shared" si="42"/>
        <v>251.3726635054407</v>
      </c>
      <c r="Z30" s="79">
        <f t="shared" si="42"/>
        <v>271.4777911161417</v>
      </c>
      <c r="AA30" s="79">
        <f t="shared" si="42"/>
        <v>238.31859808146001</v>
      </c>
      <c r="AB30" s="79">
        <f t="shared" si="42"/>
        <v>235.6844653048739</v>
      </c>
      <c r="AC30" s="79">
        <f t="shared" si="42"/>
        <v>248.12569700607384</v>
      </c>
      <c r="AD30" s="79">
        <f t="shared" si="42"/>
        <v>154.99300144403608</v>
      </c>
      <c r="AE30" s="79">
        <f t="shared" si="42"/>
        <v>154.59593746770059</v>
      </c>
      <c r="AF30" s="79">
        <f t="shared" si="42"/>
        <v>293.20591376106302</v>
      </c>
    </row>
    <row r="31" spans="1:35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1">
        <f>+'FCAS benefits'!J10</f>
        <v>15.704394790384441</v>
      </c>
      <c r="J31" s="81">
        <f>+'FCAS benefits'!K10</f>
        <v>15.788363499540408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5" x14ac:dyDescent="0.25">
      <c r="A32" s="76" t="s">
        <v>80</v>
      </c>
      <c r="B32" s="76">
        <f>+B31+B30</f>
        <v>0</v>
      </c>
      <c r="C32" s="77">
        <f t="shared" ref="C32:AF32" si="43">+C31+C30</f>
        <v>2.478161626505385</v>
      </c>
      <c r="D32" s="77">
        <f t="shared" si="43"/>
        <v>4.3986660598146576</v>
      </c>
      <c r="E32" s="77">
        <f t="shared" si="43"/>
        <v>1.950920384292876</v>
      </c>
      <c r="F32" s="77">
        <f t="shared" si="43"/>
        <v>-1.440223289143518</v>
      </c>
      <c r="G32" s="77">
        <f t="shared" si="43"/>
        <v>0.91385800192624578</v>
      </c>
      <c r="H32" s="77">
        <f t="shared" si="43"/>
        <v>-33.166057877146329</v>
      </c>
      <c r="I32" s="77">
        <f t="shared" si="43"/>
        <v>73.872561471464593</v>
      </c>
      <c r="J32" s="77">
        <f t="shared" si="43"/>
        <v>48.547505489812586</v>
      </c>
      <c r="K32" s="77">
        <f t="shared" si="43"/>
        <v>69.886297182518135</v>
      </c>
      <c r="L32" s="77">
        <f t="shared" si="43"/>
        <v>131.08045430464367</v>
      </c>
      <c r="M32" s="77">
        <f t="shared" si="43"/>
        <v>97.363141598844237</v>
      </c>
      <c r="N32" s="77">
        <f t="shared" si="43"/>
        <v>190.05946640959158</v>
      </c>
      <c r="O32" s="77">
        <f t="shared" si="43"/>
        <v>176.69124866115766</v>
      </c>
      <c r="P32" s="77">
        <f t="shared" si="43"/>
        <v>201.2750555613332</v>
      </c>
      <c r="Q32" s="77">
        <f t="shared" si="43"/>
        <v>100.81663424404317</v>
      </c>
      <c r="R32" s="77">
        <f t="shared" si="43"/>
        <v>246.80263910359162</v>
      </c>
      <c r="S32" s="77">
        <f t="shared" si="43"/>
        <v>220.41654681239504</v>
      </c>
      <c r="T32" s="77">
        <f t="shared" si="43"/>
        <v>247.47172101480609</v>
      </c>
      <c r="U32" s="77">
        <f t="shared" si="43"/>
        <v>273.01899005511422</v>
      </c>
      <c r="V32" s="77">
        <f t="shared" si="43"/>
        <v>167.61678494939659</v>
      </c>
      <c r="W32" s="77">
        <f t="shared" si="43"/>
        <v>173.15355536205158</v>
      </c>
      <c r="X32" s="77">
        <f t="shared" si="43"/>
        <v>280.13473290255996</v>
      </c>
      <c r="Y32" s="77">
        <f t="shared" si="43"/>
        <v>268.52912965536296</v>
      </c>
      <c r="Z32" s="77">
        <f t="shared" si="43"/>
        <v>288.73271718126205</v>
      </c>
      <c r="AA32" s="77">
        <f t="shared" si="43"/>
        <v>255.67296866093042</v>
      </c>
      <c r="AB32" s="77">
        <f t="shared" si="43"/>
        <v>253.13927484383788</v>
      </c>
      <c r="AC32" s="77">
        <f t="shared" si="43"/>
        <v>265.68194989412632</v>
      </c>
      <c r="AD32" s="77">
        <f t="shared" si="43"/>
        <v>172.65171211466796</v>
      </c>
      <c r="AE32" s="77">
        <f t="shared" si="43"/>
        <v>172.35813049873767</v>
      </c>
      <c r="AF32" s="77">
        <f t="shared" si="43"/>
        <v>311.0726239761093</v>
      </c>
    </row>
    <row r="33" spans="1:35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7">
        <f>+'Project costs'!C9</f>
        <v>110.20629853424761</v>
      </c>
      <c r="J33" s="87">
        <f>+I33</f>
        <v>110.20629853424761</v>
      </c>
      <c r="K33" s="87">
        <f>+J33</f>
        <v>110.20629853424761</v>
      </c>
      <c r="L33" s="87">
        <f>+K33</f>
        <v>110.20629853424761</v>
      </c>
      <c r="M33" s="87">
        <f>+L33</f>
        <v>110.20629853424761</v>
      </c>
      <c r="N33" s="87">
        <f>+M33</f>
        <v>110.20629853424761</v>
      </c>
      <c r="O33" s="87">
        <f t="shared" ref="O33:AF33" si="44">+N33</f>
        <v>110.20629853424761</v>
      </c>
      <c r="P33" s="87">
        <f t="shared" si="44"/>
        <v>110.20629853424761</v>
      </c>
      <c r="Q33" s="87">
        <f t="shared" si="44"/>
        <v>110.20629853424761</v>
      </c>
      <c r="R33" s="87">
        <f t="shared" si="44"/>
        <v>110.20629853424761</v>
      </c>
      <c r="S33" s="87">
        <f t="shared" si="44"/>
        <v>110.20629853424761</v>
      </c>
      <c r="T33" s="87">
        <f t="shared" si="44"/>
        <v>110.20629853424761</v>
      </c>
      <c r="U33" s="87">
        <f t="shared" si="44"/>
        <v>110.20629853424761</v>
      </c>
      <c r="V33" s="87">
        <f t="shared" si="44"/>
        <v>110.20629853424761</v>
      </c>
      <c r="W33" s="87">
        <f t="shared" si="44"/>
        <v>110.20629853424761</v>
      </c>
      <c r="X33" s="87">
        <f t="shared" si="44"/>
        <v>110.20629853424761</v>
      </c>
      <c r="Y33" s="87">
        <f t="shared" si="44"/>
        <v>110.20629853424761</v>
      </c>
      <c r="Z33" s="87">
        <f t="shared" si="44"/>
        <v>110.20629853424761</v>
      </c>
      <c r="AA33" s="87">
        <f t="shared" si="44"/>
        <v>110.20629853424761</v>
      </c>
      <c r="AB33" s="87">
        <f t="shared" si="44"/>
        <v>110.20629853424761</v>
      </c>
      <c r="AC33" s="87">
        <f t="shared" si="44"/>
        <v>110.20629853424761</v>
      </c>
      <c r="AD33" s="87">
        <f t="shared" si="44"/>
        <v>110.20629853424761</v>
      </c>
      <c r="AE33" s="87">
        <f t="shared" si="44"/>
        <v>110.20629853424761</v>
      </c>
      <c r="AF33" s="87">
        <f t="shared" si="44"/>
        <v>110.20629853424761</v>
      </c>
    </row>
    <row r="34" spans="1:35" x14ac:dyDescent="0.25">
      <c r="A34" t="s">
        <v>121</v>
      </c>
      <c r="B34" s="64">
        <f>XNPV($B$3,B32:AF32,$B$10:$AF$10)</f>
        <v>1531.4466967343701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H34" s="135"/>
      <c r="AI34" s="135"/>
    </row>
    <row r="35" spans="1:35" x14ac:dyDescent="0.25">
      <c r="A35" t="s">
        <v>122</v>
      </c>
      <c r="B35" s="64">
        <f>+XNPV($B$3,B33:AF33,$B$10:$AF$10)</f>
        <v>989.04343832823793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H35" s="135"/>
      <c r="AI35" s="135"/>
    </row>
    <row r="36" spans="1:35" ht="15.75" thickBot="1" x14ac:dyDescent="0.3">
      <c r="A36" s="1" t="s">
        <v>123</v>
      </c>
      <c r="B36" s="105">
        <f>+B34-B35</f>
        <v>542.40325840613218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H36" s="135"/>
      <c r="AI36" s="135"/>
    </row>
    <row r="37" spans="1:35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H37" s="135"/>
      <c r="AI37" s="135"/>
    </row>
    <row r="38" spans="1:35" ht="15.75" thickTop="1" x14ac:dyDescent="0.25">
      <c r="A38" s="115" t="str">
        <f>+A2</f>
        <v>Option 1:  600 MW in 2026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5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5" x14ac:dyDescent="0.25">
      <c r="A40" s="19" t="s">
        <v>73</v>
      </c>
      <c r="B40" s="1">
        <v>0</v>
      </c>
      <c r="C40" s="1">
        <f>+B40+1</f>
        <v>1</v>
      </c>
      <c r="D40" s="1">
        <f t="shared" ref="D40:AF40" si="45">+C40+1</f>
        <v>2</v>
      </c>
      <c r="E40" s="1">
        <f t="shared" si="45"/>
        <v>3</v>
      </c>
      <c r="F40" s="1">
        <f t="shared" si="45"/>
        <v>4</v>
      </c>
      <c r="G40" s="1">
        <f t="shared" si="45"/>
        <v>5</v>
      </c>
      <c r="H40" s="28">
        <f t="shared" si="45"/>
        <v>6</v>
      </c>
      <c r="I40" s="1">
        <f t="shared" si="45"/>
        <v>7</v>
      </c>
      <c r="J40" s="1">
        <f t="shared" si="45"/>
        <v>8</v>
      </c>
      <c r="K40" s="1">
        <f t="shared" si="45"/>
        <v>9</v>
      </c>
      <c r="L40" s="1">
        <f t="shared" si="45"/>
        <v>10</v>
      </c>
      <c r="M40" s="1">
        <f t="shared" si="45"/>
        <v>11</v>
      </c>
      <c r="N40" s="1">
        <f t="shared" si="45"/>
        <v>12</v>
      </c>
      <c r="O40" s="1">
        <f t="shared" si="45"/>
        <v>13</v>
      </c>
      <c r="P40" s="1">
        <f t="shared" si="45"/>
        <v>14</v>
      </c>
      <c r="Q40" s="1">
        <f t="shared" si="45"/>
        <v>15</v>
      </c>
      <c r="R40" s="1">
        <f t="shared" si="45"/>
        <v>16</v>
      </c>
      <c r="S40" s="1">
        <f t="shared" si="45"/>
        <v>17</v>
      </c>
      <c r="T40" s="1">
        <f t="shared" si="45"/>
        <v>18</v>
      </c>
      <c r="U40" s="1">
        <f t="shared" si="45"/>
        <v>19</v>
      </c>
      <c r="V40" s="1">
        <f t="shared" si="45"/>
        <v>20</v>
      </c>
      <c r="W40" s="1">
        <f t="shared" si="45"/>
        <v>21</v>
      </c>
      <c r="X40" s="1">
        <f t="shared" si="45"/>
        <v>22</v>
      </c>
      <c r="Y40" s="1">
        <f t="shared" si="45"/>
        <v>23</v>
      </c>
      <c r="Z40" s="1">
        <f t="shared" si="45"/>
        <v>24</v>
      </c>
      <c r="AA40" s="1">
        <f t="shared" si="45"/>
        <v>25</v>
      </c>
      <c r="AB40" s="1">
        <f t="shared" si="45"/>
        <v>26</v>
      </c>
      <c r="AC40" s="1">
        <f t="shared" si="45"/>
        <v>27</v>
      </c>
      <c r="AD40" s="1">
        <f t="shared" si="45"/>
        <v>28</v>
      </c>
      <c r="AE40" s="1">
        <f t="shared" si="45"/>
        <v>29</v>
      </c>
      <c r="AF40" s="1">
        <f t="shared" si="45"/>
        <v>30</v>
      </c>
    </row>
    <row r="41" spans="1:35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" si="46">1/((1+$B$3)^((D42-$B$10)/365))</f>
        <v>0.89153802637356161</v>
      </c>
      <c r="E41" s="24">
        <f t="shared" ref="E41" si="47">1/((1+$B$3)^((E42-$B$10)/365))</f>
        <v>0.84186782471535571</v>
      </c>
      <c r="F41" s="24">
        <f t="shared" ref="F41" si="48">1/((1+$B$3)^((F42-$B$10)/365))</f>
        <v>0.79496489585963725</v>
      </c>
      <c r="G41" s="24">
        <f t="shared" ref="G41" si="49">1/((1+$B$3)^((G42-$B$10)/365))</f>
        <v>0.75055717891413165</v>
      </c>
      <c r="H41" s="24">
        <f t="shared" ref="H41" si="50">1/((1+$B$3)^((H42-$B$10)/365))</f>
        <v>0.70874143429096481</v>
      </c>
      <c r="I41" s="24">
        <f t="shared" ref="I41" si="51">1/((1+$B$3)^((I42-$B$10)/365))</f>
        <v>0.66925536760242199</v>
      </c>
      <c r="J41" s="24">
        <f t="shared" ref="J41" si="52">1/((1+$B$3)^((J42-$B$10)/365))</f>
        <v>0.63196918564912374</v>
      </c>
      <c r="K41" s="24">
        <f t="shared" ref="K41" si="53">1/((1+$B$3)^((K42-$B$10)/365))</f>
        <v>0.59666660957217577</v>
      </c>
      <c r="L41" s="24">
        <f t="shared" ref="L41" si="54">1/((1+$B$3)^((L42-$B$10)/365))</f>
        <v>0.56342456050252676</v>
      </c>
      <c r="M41" s="24">
        <f t="shared" ref="M41" si="55">1/((1+$B$3)^((M42-$B$10)/365))</f>
        <v>0.5320345236095626</v>
      </c>
      <c r="N41" s="24">
        <f t="shared" ref="N41" si="56">1/((1+$B$3)^((N42-$B$10)/365))</f>
        <v>0.50239331785605534</v>
      </c>
      <c r="O41" s="24">
        <f t="shared" ref="O41" si="57">1/((1+$B$3)^((O42-$B$10)/365))</f>
        <v>0.47432900914146753</v>
      </c>
      <c r="P41" s="24">
        <f t="shared" ref="P41" si="58">1/((1+$B$3)^((P42-$B$10)/365))</f>
        <v>0.44790274706465294</v>
      </c>
      <c r="Q41" s="24">
        <f t="shared" ref="Q41" si="59">1/((1+$B$3)^((Q42-$B$10)/365))</f>
        <v>0.42294876965500755</v>
      </c>
      <c r="R41" s="24">
        <f t="shared" ref="R41" si="60">1/((1+$B$3)^((R42-$B$10)/365))</f>
        <v>0.39938505161001664</v>
      </c>
      <c r="S41" s="24">
        <f t="shared" ref="S41" si="61">1/((1+$B$3)^((S42-$B$10)/365))</f>
        <v>0.37707491135535165</v>
      </c>
      <c r="T41" s="24">
        <f t="shared" ref="T41" si="62">1/((1+$B$3)^((T42-$B$10)/365))</f>
        <v>0.35606696067549731</v>
      </c>
      <c r="U41" s="24">
        <f t="shared" ref="U41" si="63">1/((1+$B$3)^((U42-$B$10)/365))</f>
        <v>0.33622942462275479</v>
      </c>
      <c r="V41" s="24">
        <f t="shared" ref="V41" si="64">1/((1+$B$3)^((V42-$B$10)/365))</f>
        <v>0.31749709596105269</v>
      </c>
      <c r="W41" s="24">
        <f t="shared" ref="W41" si="65">1/((1+$B$3)^((W42-$B$10)/365))</f>
        <v>0.29976131763688901</v>
      </c>
      <c r="X41" s="24">
        <f t="shared" ref="X41" si="66">1/((1+$B$3)^((X42-$B$10)/365))</f>
        <v>0.28306073431245427</v>
      </c>
      <c r="Y41" s="24">
        <f t="shared" ref="Y41" si="67">1/((1+$B$3)^((Y42-$B$10)/365))</f>
        <v>0.26729058953017398</v>
      </c>
      <c r="Z41" s="24">
        <f t="shared" ref="Z41" si="68">1/((1+$B$3)^((Z42-$B$10)/365))</f>
        <v>0.25239904582641548</v>
      </c>
      <c r="AA41" s="24">
        <f t="shared" ref="AA41" si="69">1/((1+$B$3)^((AA42-$B$10)/365))</f>
        <v>0.23829972465795707</v>
      </c>
      <c r="AB41" s="24">
        <f t="shared" ref="AB41" si="70">1/((1+$B$3)^((AB42-$B$10)/365))</f>
        <v>0.22502334717465258</v>
      </c>
      <c r="AC41" s="24">
        <f t="shared" ref="AC41" si="71">1/((1+$B$3)^((AC42-$B$10)/365))</f>
        <v>0.21248663567011578</v>
      </c>
      <c r="AD41" s="24">
        <f t="shared" ref="AD41" si="72">1/((1+$B$3)^((AD42-$B$10)/365))</f>
        <v>0.20064838118046815</v>
      </c>
      <c r="AE41" s="24">
        <f t="shared" ref="AE41" si="73">1/((1+$B$3)^((AE42-$B$10)/365))</f>
        <v>0.18943991579609307</v>
      </c>
      <c r="AF41" s="24">
        <f t="shared" ref="AF41" si="74">1/((1+$B$3)^((AF42-$B$10)/365))</f>
        <v>0.17888566175268469</v>
      </c>
    </row>
    <row r="42" spans="1:35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75">EDATE(C42,12)</f>
        <v>44378</v>
      </c>
      <c r="E42" s="26">
        <f t="shared" si="75"/>
        <v>44743</v>
      </c>
      <c r="F42" s="26">
        <f t="shared" si="75"/>
        <v>45108</v>
      </c>
      <c r="G42" s="26">
        <f t="shared" si="75"/>
        <v>45474</v>
      </c>
      <c r="H42" s="26">
        <f t="shared" si="75"/>
        <v>45839</v>
      </c>
      <c r="I42" s="26">
        <f t="shared" si="75"/>
        <v>46204</v>
      </c>
      <c r="J42" s="26">
        <f t="shared" si="75"/>
        <v>46569</v>
      </c>
      <c r="K42" s="26">
        <f t="shared" si="75"/>
        <v>46935</v>
      </c>
      <c r="L42" s="26">
        <f t="shared" si="75"/>
        <v>47300</v>
      </c>
      <c r="M42" s="26">
        <f t="shared" si="75"/>
        <v>47665</v>
      </c>
      <c r="N42" s="26">
        <f t="shared" si="75"/>
        <v>48030</v>
      </c>
      <c r="O42" s="26">
        <f t="shared" si="75"/>
        <v>48396</v>
      </c>
      <c r="P42" s="26">
        <f t="shared" si="75"/>
        <v>48761</v>
      </c>
      <c r="Q42" s="26">
        <f t="shared" si="75"/>
        <v>49126</v>
      </c>
      <c r="R42" s="26">
        <f t="shared" si="75"/>
        <v>49491</v>
      </c>
      <c r="S42" s="26">
        <f t="shared" si="75"/>
        <v>49857</v>
      </c>
      <c r="T42" s="26">
        <f t="shared" si="75"/>
        <v>50222</v>
      </c>
      <c r="U42" s="26">
        <f t="shared" si="75"/>
        <v>50587</v>
      </c>
      <c r="V42" s="26">
        <f t="shared" si="75"/>
        <v>50952</v>
      </c>
      <c r="W42" s="26">
        <f t="shared" si="75"/>
        <v>51318</v>
      </c>
      <c r="X42" s="26">
        <f t="shared" si="75"/>
        <v>51683</v>
      </c>
      <c r="Y42" s="26">
        <f t="shared" si="75"/>
        <v>52048</v>
      </c>
      <c r="Z42" s="26">
        <f t="shared" si="75"/>
        <v>52413</v>
      </c>
      <c r="AA42" s="26">
        <f t="shared" si="75"/>
        <v>52779</v>
      </c>
      <c r="AB42" s="26">
        <f t="shared" si="75"/>
        <v>53144</v>
      </c>
      <c r="AC42" s="26">
        <f t="shared" si="75"/>
        <v>53509</v>
      </c>
      <c r="AD42" s="26">
        <f t="shared" si="75"/>
        <v>53874</v>
      </c>
      <c r="AE42" s="26">
        <f t="shared" si="75"/>
        <v>54240</v>
      </c>
      <c r="AF42" s="26">
        <f t="shared" si="75"/>
        <v>54605</v>
      </c>
    </row>
    <row r="43" spans="1:35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5" x14ac:dyDescent="0.25">
      <c r="A44" s="82" t="s">
        <v>81</v>
      </c>
      <c r="B44" s="82">
        <v>0</v>
      </c>
      <c r="C44" s="114">
        <f>+'Market benefits'!I58</f>
        <v>-9.7600516647214086E-2</v>
      </c>
      <c r="D44" s="114">
        <f>+'Market benefits'!J58</f>
        <v>4.1680946682198501</v>
      </c>
      <c r="E44" s="114">
        <f>+'Market benefits'!K58</f>
        <v>4.4813327329116994</v>
      </c>
      <c r="F44" s="114">
        <f>+'Market benefits'!L58</f>
        <v>7.551839534026521</v>
      </c>
      <c r="G44" s="114">
        <f>+'Market benefits'!M58</f>
        <v>5.7349714841702255</v>
      </c>
      <c r="H44" s="114">
        <f>+'Market benefits'!N58</f>
        <v>-23.050095396658133</v>
      </c>
      <c r="I44" s="114">
        <f>+'Market benefits'!O58</f>
        <v>115.29638297022129</v>
      </c>
      <c r="J44" s="114">
        <f>+'Market benefits'!P58</f>
        <v>39.488826186651757</v>
      </c>
      <c r="K44" s="114">
        <f>+'Market benefits'!Q58</f>
        <v>122.08290090212424</v>
      </c>
      <c r="L44" s="114">
        <f>+'Market benefits'!R58</f>
        <v>111.69281566739028</v>
      </c>
      <c r="M44" s="114">
        <f>+'Market benefits'!S58</f>
        <v>143.88564095376103</v>
      </c>
      <c r="N44" s="114">
        <f>+'Market benefits'!T58</f>
        <v>100.50136758033446</v>
      </c>
      <c r="O44" s="114">
        <f>+'Market benefits'!U58</f>
        <v>132.16954209651141</v>
      </c>
      <c r="P44" s="114">
        <f>+'Market benefits'!V58</f>
        <v>157.1755131756872</v>
      </c>
      <c r="Q44" s="114">
        <f>+'Market benefits'!W58</f>
        <v>76.681165809621703</v>
      </c>
      <c r="R44" s="114">
        <f>+'Market benefits'!X58</f>
        <v>136.78728992704558</v>
      </c>
      <c r="S44" s="114">
        <f>+'Market benefits'!Y58</f>
        <v>110.60152107341477</v>
      </c>
      <c r="T44" s="114">
        <f>+'Market benefits'!Z58</f>
        <v>110.65099217182997</v>
      </c>
      <c r="U44" s="114">
        <f>+'Market benefits'!AA58</f>
        <v>122.76267515390929</v>
      </c>
      <c r="V44" s="114">
        <f>+'Market benefits'!AB58</f>
        <v>65.939552278581544</v>
      </c>
      <c r="W44" s="114">
        <f>+'Market benefits'!AC58</f>
        <v>53.788900351526742</v>
      </c>
      <c r="X44" s="114">
        <f>+'Market benefits'!AD58</f>
        <v>102.11881882227061</v>
      </c>
      <c r="Y44" s="114">
        <f>+'Market benefits'!AE58</f>
        <v>87.479768289632133</v>
      </c>
      <c r="Z44" s="114">
        <f>+'Market benefits'!AF58</f>
        <v>101.51107768818576</v>
      </c>
      <c r="AA44" s="114">
        <f>+'Market benefits'!AG58</f>
        <v>82.652773241809882</v>
      </c>
      <c r="AB44" s="114">
        <f>+'Market benefits'!AH58</f>
        <v>64.331382459568601</v>
      </c>
      <c r="AC44" s="114">
        <f>+'Market benefits'!AI58</f>
        <v>74.592959919441171</v>
      </c>
      <c r="AD44" s="114">
        <f>+'Market benefits'!AJ58</f>
        <v>45.087979149335702</v>
      </c>
      <c r="AE44" s="114">
        <f>+'Market benefits'!AK58</f>
        <v>40.87617302753381</v>
      </c>
      <c r="AF44" s="114">
        <f>+'Market benefits'!AL58</f>
        <v>73.768029927289007</v>
      </c>
    </row>
    <row r="45" spans="1:35" x14ac:dyDescent="0.25">
      <c r="A45" s="84" t="s">
        <v>82</v>
      </c>
      <c r="B45" s="130">
        <f t="shared" ref="B45:C45" si="76">+B44/((1+$B$3)^(($H$10-$B$10)/(365)))</f>
        <v>0</v>
      </c>
      <c r="C45" s="130">
        <f t="shared" si="76"/>
        <v>-6.9173530156085697E-2</v>
      </c>
      <c r="D45" s="130">
        <f t="shared" ref="D45" si="77">+D44/((1+$B$3)^(($H$10-$B$10)/(365)))</f>
        <v>2.9541013934146596</v>
      </c>
      <c r="E45" s="130">
        <f t="shared" ref="E45" si="78">+E44/((1+$B$3)^(($H$10-$B$10)/(365)))</f>
        <v>3.1761061886588871</v>
      </c>
      <c r="F45" s="130">
        <f t="shared" ref="F45" si="79">+F44/((1+$B$3)^(($H$10-$B$10)/(365)))</f>
        <v>5.352301582881168</v>
      </c>
      <c r="G45" s="130">
        <f t="shared" ref="G45" si="80">+G44/((1+$B$3)^(($H$10-$B$10)/(365)))</f>
        <v>4.0646119153085891</v>
      </c>
      <c r="H45" s="130">
        <f t="shared" ref="H45" si="81">+H44/((1+$B$3)^(($H$10-$B$10)/(365)))</f>
        <v>-16.33655767197105</v>
      </c>
      <c r="I45" s="130">
        <f t="shared" ref="I45" si="82">+I44/((1+$B$3)^(($H$10-$B$10)/(365)))</f>
        <v>81.715323834875008</v>
      </c>
      <c r="J45" s="130">
        <f t="shared" ref="J45" si="83">+J44/((1+$B$3)^(($H$10-$B$10)/(365)))</f>
        <v>27.987367309994177</v>
      </c>
      <c r="K45" s="130">
        <f t="shared" ref="K45" si="84">+K44/((1+$B$3)^(($H$10-$B$10)/(365)))</f>
        <v>86.525210287773263</v>
      </c>
      <c r="L45" s="130">
        <f t="shared" ref="L45" si="85">+L44/((1+$B$3)^(($H$10-$B$10)/(365)))</f>
        <v>79.161326376102537</v>
      </c>
      <c r="M45" s="130">
        <f t="shared" ref="M45" si="86">+M44/((1+$B$3)^(($H$10-$B$10)/(365)))</f>
        <v>101.97771554344338</v>
      </c>
      <c r="N45" s="130">
        <f t="shared" ref="N45" si="87">+N44/((1+$B$3)^(($H$10-$B$10)/(365)))</f>
        <v>71.229483407089717</v>
      </c>
      <c r="O45" s="130">
        <f t="shared" ref="O45" si="88">+O44/((1+$B$3)^(($H$10-$B$10)/(365)))</f>
        <v>93.674030835061558</v>
      </c>
      <c r="P45" s="130">
        <f t="shared" ref="P45" si="89">+P44/((1+$B$3)^(($H$10-$B$10)/(365)))</f>
        <v>111.39679864355499</v>
      </c>
      <c r="Q45" s="130">
        <f t="shared" ref="Q45" si="90">+Q44/((1+$B$3)^(($H$10-$B$10)/(365)))</f>
        <v>54.347119439014584</v>
      </c>
      <c r="R45" s="130">
        <f t="shared" ref="R45" si="91">+R44/((1+$B$3)^(($H$10-$B$10)/(365)))</f>
        <v>96.946820055668326</v>
      </c>
      <c r="S45" s="130">
        <f t="shared" ref="S45" si="92">+S44/((1+$B$3)^(($H$10-$B$10)/(365)))</f>
        <v>78.387880680334362</v>
      </c>
      <c r="T45" s="130">
        <f t="shared" ref="T45" si="93">+T44/((1+$B$3)^(($H$10-$B$10)/(365)))</f>
        <v>78.422942897581095</v>
      </c>
      <c r="U45" s="130">
        <f t="shared" ref="U45" si="94">+U44/((1+$B$3)^(($H$10-$B$10)/(365)))</f>
        <v>87.006994465977456</v>
      </c>
      <c r="V45" s="130">
        <f t="shared" ref="V45" si="95">+V44/((1+$B$3)^(($H$10-$B$10)/(365)))</f>
        <v>46.734092858425946</v>
      </c>
      <c r="W45" s="130">
        <f t="shared" ref="W45" si="96">+W44/((1+$B$3)^(($H$10-$B$10)/(365)))</f>
        <v>38.122422384074845</v>
      </c>
      <c r="X45" s="130">
        <f t="shared" ref="X45" si="97">+X44/((1+$B$3)^(($H$10-$B$10)/(365)))</f>
        <v>72.375838120195255</v>
      </c>
      <c r="Y45" s="130">
        <f t="shared" ref="Y45" si="98">+Y44/((1+$B$3)^(($H$10-$B$10)/(365)))</f>
        <v>62.000536449035145</v>
      </c>
      <c r="Z45" s="130">
        <f t="shared" ref="Z45" si="99">+Z44/((1+$B$3)^(($H$10-$B$10)/(365)))</f>
        <v>71.945106797146337</v>
      </c>
      <c r="AA45" s="130">
        <f t="shared" ref="AA45" si="100">+AA44/((1+$B$3)^(($H$10-$B$10)/(365)))</f>
        <v>58.579445055526215</v>
      </c>
      <c r="AB45" s="130">
        <f t="shared" ref="AB45" si="101">+AB44/((1+$B$3)^(($H$10-$B$10)/(365)))</f>
        <v>45.594316274315268</v>
      </c>
      <c r="AC45" s="130">
        <f t="shared" ref="AC45" si="102">+AC44/((1+$B$3)^(($H$10-$B$10)/(365)))</f>
        <v>52.867121401313192</v>
      </c>
      <c r="AD45" s="130">
        <f t="shared" ref="AD45" si="103">+AD44/((1+$B$3)^(($H$10-$B$10)/(365)))</f>
        <v>31.955719011581301</v>
      </c>
      <c r="AE45" s="130">
        <f t="shared" ref="AE45" si="104">+AE44/((1+$B$3)^(($H$10-$B$10)/(365)))</f>
        <v>28.970637499859965</v>
      </c>
      <c r="AF45" s="130">
        <f t="shared" ref="AF45" si="105">+AF44/((1+$B$3)^(($H$10-$B$10)/(365)))</f>
        <v>52.282459335485633</v>
      </c>
    </row>
    <row r="46" spans="1:35" x14ac:dyDescent="0.25">
      <c r="A46" s="78" t="s">
        <v>85</v>
      </c>
      <c r="B46" s="79">
        <f>+B45/B41</f>
        <v>0</v>
      </c>
      <c r="C46" s="79">
        <f>+C45/C41</f>
        <v>-7.3266274364777451E-2</v>
      </c>
      <c r="D46" s="79">
        <f t="shared" ref="D46:AF46" si="106">+D45/D41</f>
        <v>3.3134889438545017</v>
      </c>
      <c r="E46" s="79">
        <f t="shared" si="106"/>
        <v>3.772689839682092</v>
      </c>
      <c r="F46" s="79">
        <f t="shared" si="106"/>
        <v>6.7327521136558408</v>
      </c>
      <c r="G46" s="79">
        <f t="shared" si="106"/>
        <v>5.4154593807084295</v>
      </c>
      <c r="H46" s="79">
        <f t="shared" si="106"/>
        <v>-23.050095396658133</v>
      </c>
      <c r="I46" s="79">
        <f t="shared" si="106"/>
        <v>122.09886956546434</v>
      </c>
      <c r="J46" s="79">
        <f t="shared" si="106"/>
        <v>44.285968280632389</v>
      </c>
      <c r="K46" s="79">
        <f t="shared" si="106"/>
        <v>145.01433279434542</v>
      </c>
      <c r="L46" s="79">
        <f t="shared" si="106"/>
        <v>140.50031171075923</v>
      </c>
      <c r="M46" s="79">
        <f t="shared" si="106"/>
        <v>191.67499667423925</v>
      </c>
      <c r="N46" s="79">
        <f t="shared" si="106"/>
        <v>141.78031608990912</v>
      </c>
      <c r="O46" s="79">
        <f t="shared" si="106"/>
        <v>197.48745918916271</v>
      </c>
      <c r="P46" s="79">
        <f t="shared" si="106"/>
        <v>248.70755844566256</v>
      </c>
      <c r="Q46" s="79">
        <f t="shared" si="106"/>
        <v>128.49575016696383</v>
      </c>
      <c r="R46" s="79">
        <f t="shared" si="106"/>
        <v>242.74023192618881</v>
      </c>
      <c r="S46" s="79">
        <f t="shared" si="106"/>
        <v>207.8841055709018</v>
      </c>
      <c r="T46" s="79">
        <f t="shared" si="106"/>
        <v>220.24773865231512</v>
      </c>
      <c r="U46" s="79">
        <f t="shared" si="106"/>
        <v>258.77269535109315</v>
      </c>
      <c r="V46" s="79">
        <f t="shared" si="106"/>
        <v>147.19533958874007</v>
      </c>
      <c r="W46" s="79">
        <f t="shared" si="106"/>
        <v>127.1759234467131</v>
      </c>
      <c r="X46" s="79">
        <f t="shared" si="106"/>
        <v>255.69013765188564</v>
      </c>
      <c r="Y46" s="79">
        <f t="shared" si="106"/>
        <v>231.95929403281895</v>
      </c>
      <c r="Z46" s="79">
        <f t="shared" si="106"/>
        <v>285.0450823281866</v>
      </c>
      <c r="AA46" s="79">
        <f t="shared" si="106"/>
        <v>245.82254612173003</v>
      </c>
      <c r="AB46" s="79">
        <f t="shared" si="106"/>
        <v>202.62038071510463</v>
      </c>
      <c r="AC46" s="79">
        <f t="shared" si="106"/>
        <v>248.80210105725934</v>
      </c>
      <c r="AD46" s="79">
        <f t="shared" si="106"/>
        <v>159.26228172675627</v>
      </c>
      <c r="AE46" s="79">
        <f t="shared" si="106"/>
        <v>152.92784193930393</v>
      </c>
      <c r="AF46" s="79">
        <f t="shared" si="106"/>
        <v>292.26746751658527</v>
      </c>
    </row>
    <row r="47" spans="1:35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1">
        <f>+'FCAS benefits'!J10</f>
        <v>15.704394790384441</v>
      </c>
      <c r="J47" s="81">
        <f>+'FCAS benefits'!K10</f>
        <v>15.788363499540408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5" x14ac:dyDescent="0.25">
      <c r="A48" s="76" t="s">
        <v>80</v>
      </c>
      <c r="B48" s="76">
        <f>+B47+B46</f>
        <v>0</v>
      </c>
      <c r="C48" s="77">
        <f t="shared" ref="C48:AF48" si="107">+C47+C46</f>
        <v>-7.3266274364777451E-2</v>
      </c>
      <c r="D48" s="77">
        <f t="shared" si="107"/>
        <v>3.3134889438545017</v>
      </c>
      <c r="E48" s="77">
        <f t="shared" si="107"/>
        <v>3.772689839682092</v>
      </c>
      <c r="F48" s="77">
        <f t="shared" si="107"/>
        <v>6.7327521136558408</v>
      </c>
      <c r="G48" s="77">
        <f t="shared" si="107"/>
        <v>5.4154593807084295</v>
      </c>
      <c r="H48" s="77">
        <f t="shared" si="107"/>
        <v>-23.050095396658133</v>
      </c>
      <c r="I48" s="77">
        <f t="shared" si="107"/>
        <v>137.8032643558488</v>
      </c>
      <c r="J48" s="77">
        <f t="shared" si="107"/>
        <v>60.074331780172798</v>
      </c>
      <c r="K48" s="77">
        <f t="shared" si="107"/>
        <v>160.89045544545834</v>
      </c>
      <c r="L48" s="77">
        <f t="shared" si="107"/>
        <v>156.46209084208215</v>
      </c>
      <c r="M48" s="77">
        <f t="shared" si="107"/>
        <v>207.72328885057428</v>
      </c>
      <c r="N48" s="77">
        <f t="shared" si="107"/>
        <v>157.91598644170637</v>
      </c>
      <c r="O48" s="77">
        <f t="shared" si="107"/>
        <v>213.71138149817679</v>
      </c>
      <c r="P48" s="77">
        <f t="shared" si="107"/>
        <v>265.02061523146563</v>
      </c>
      <c r="Q48" s="77">
        <f t="shared" si="107"/>
        <v>144.89883277432381</v>
      </c>
      <c r="R48" s="77">
        <f t="shared" si="107"/>
        <v>259.23424061332128</v>
      </c>
      <c r="S48" s="77">
        <f t="shared" si="107"/>
        <v>224.46994959860444</v>
      </c>
      <c r="T48" s="77">
        <f t="shared" si="107"/>
        <v>236.92633637399365</v>
      </c>
      <c r="U48" s="77">
        <f t="shared" si="107"/>
        <v>275.54497430368735</v>
      </c>
      <c r="V48" s="77">
        <f t="shared" si="107"/>
        <v>164.06223658455906</v>
      </c>
      <c r="W48" s="77">
        <f t="shared" si="107"/>
        <v>144.13838466618915</v>
      </c>
      <c r="X48" s="77">
        <f t="shared" si="107"/>
        <v>272.74911873725534</v>
      </c>
      <c r="Y48" s="77">
        <f t="shared" si="107"/>
        <v>249.11576018274121</v>
      </c>
      <c r="Z48" s="77">
        <f t="shared" si="107"/>
        <v>302.30000839330694</v>
      </c>
      <c r="AA48" s="77">
        <f t="shared" si="107"/>
        <v>263.17691670120041</v>
      </c>
      <c r="AB48" s="77">
        <f t="shared" si="107"/>
        <v>220.07519025406862</v>
      </c>
      <c r="AC48" s="77">
        <f t="shared" si="107"/>
        <v>266.35835394531182</v>
      </c>
      <c r="AD48" s="77">
        <f t="shared" si="107"/>
        <v>176.92099239738815</v>
      </c>
      <c r="AE48" s="77">
        <f t="shared" si="107"/>
        <v>170.690034970341</v>
      </c>
      <c r="AF48" s="77">
        <f t="shared" si="107"/>
        <v>310.13417773163155</v>
      </c>
    </row>
    <row r="49" spans="1:32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7">
        <f>+'Project costs'!C9</f>
        <v>110.20629853424761</v>
      </c>
      <c r="J49" s="87">
        <f>+I49</f>
        <v>110.20629853424761</v>
      </c>
      <c r="K49" s="87">
        <f>+J49</f>
        <v>110.20629853424761</v>
      </c>
      <c r="L49" s="87">
        <f>+K49</f>
        <v>110.20629853424761</v>
      </c>
      <c r="M49" s="87">
        <f>+L49</f>
        <v>110.20629853424761</v>
      </c>
      <c r="N49" s="87">
        <f>+M49</f>
        <v>110.20629853424761</v>
      </c>
      <c r="O49" s="87">
        <f t="shared" ref="O49:AF49" si="108">+N49</f>
        <v>110.20629853424761</v>
      </c>
      <c r="P49" s="87">
        <f t="shared" si="108"/>
        <v>110.20629853424761</v>
      </c>
      <c r="Q49" s="87">
        <f t="shared" si="108"/>
        <v>110.20629853424761</v>
      </c>
      <c r="R49" s="87">
        <f t="shared" si="108"/>
        <v>110.20629853424761</v>
      </c>
      <c r="S49" s="87">
        <f t="shared" si="108"/>
        <v>110.20629853424761</v>
      </c>
      <c r="T49" s="87">
        <f t="shared" si="108"/>
        <v>110.20629853424761</v>
      </c>
      <c r="U49" s="87">
        <f t="shared" si="108"/>
        <v>110.20629853424761</v>
      </c>
      <c r="V49" s="87">
        <f t="shared" si="108"/>
        <v>110.20629853424761</v>
      </c>
      <c r="W49" s="87">
        <f t="shared" si="108"/>
        <v>110.20629853424761</v>
      </c>
      <c r="X49" s="87">
        <f t="shared" si="108"/>
        <v>110.20629853424761</v>
      </c>
      <c r="Y49" s="87">
        <f t="shared" si="108"/>
        <v>110.20629853424761</v>
      </c>
      <c r="Z49" s="87">
        <f t="shared" si="108"/>
        <v>110.20629853424761</v>
      </c>
      <c r="AA49" s="87">
        <f t="shared" si="108"/>
        <v>110.20629853424761</v>
      </c>
      <c r="AB49" s="87">
        <f t="shared" si="108"/>
        <v>110.20629853424761</v>
      </c>
      <c r="AC49" s="87">
        <f t="shared" si="108"/>
        <v>110.20629853424761</v>
      </c>
      <c r="AD49" s="87">
        <f t="shared" si="108"/>
        <v>110.20629853424761</v>
      </c>
      <c r="AE49" s="87">
        <f t="shared" si="108"/>
        <v>110.20629853424761</v>
      </c>
      <c r="AF49" s="87">
        <f t="shared" si="108"/>
        <v>110.20629853424761</v>
      </c>
    </row>
    <row r="50" spans="1:32" x14ac:dyDescent="0.25">
      <c r="A50" t="s">
        <v>121</v>
      </c>
      <c r="B50" s="64">
        <f>XNPV($B$3,B48:AF48,$B$10:$AF$10)</f>
        <v>1757.4136246426385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2" x14ac:dyDescent="0.25">
      <c r="A51" t="s">
        <v>122</v>
      </c>
      <c r="B51" s="64">
        <f>+XNPV($B$3,B49:AF49,$B$10:$AF$10)</f>
        <v>989.04343832823793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2" ht="15.75" thickBot="1" x14ac:dyDescent="0.3">
      <c r="A52" s="1" t="s">
        <v>123</v>
      </c>
      <c r="B52" s="105">
        <f>+B50-B51</f>
        <v>768.3701863144006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2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2" ht="15.75" thickTop="1" x14ac:dyDescent="0.25">
      <c r="A54" s="115" t="str">
        <f>+A2</f>
        <v>Option 1:  600 MW in 2026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2" x14ac:dyDescent="0.25">
      <c r="A56" s="19" t="s">
        <v>73</v>
      </c>
      <c r="B56" s="1">
        <v>0</v>
      </c>
      <c r="C56" s="1">
        <f>+B56+1</f>
        <v>1</v>
      </c>
      <c r="D56" s="1">
        <f t="shared" ref="D56:AF56" si="109">+C56+1</f>
        <v>2</v>
      </c>
      <c r="E56" s="1">
        <f t="shared" si="109"/>
        <v>3</v>
      </c>
      <c r="F56" s="1">
        <f t="shared" si="109"/>
        <v>4</v>
      </c>
      <c r="G56" s="1">
        <f t="shared" si="109"/>
        <v>5</v>
      </c>
      <c r="H56" s="28">
        <f t="shared" si="109"/>
        <v>6</v>
      </c>
      <c r="I56" s="1">
        <f t="shared" si="109"/>
        <v>7</v>
      </c>
      <c r="J56" s="1">
        <f t="shared" si="109"/>
        <v>8</v>
      </c>
      <c r="K56" s="1">
        <f t="shared" si="109"/>
        <v>9</v>
      </c>
      <c r="L56" s="1">
        <f t="shared" si="109"/>
        <v>10</v>
      </c>
      <c r="M56" s="1">
        <f t="shared" si="109"/>
        <v>11</v>
      </c>
      <c r="N56" s="1">
        <f t="shared" si="109"/>
        <v>12</v>
      </c>
      <c r="O56" s="1">
        <f t="shared" si="109"/>
        <v>13</v>
      </c>
      <c r="P56" s="1">
        <f t="shared" si="109"/>
        <v>14</v>
      </c>
      <c r="Q56" s="1">
        <f t="shared" si="109"/>
        <v>15</v>
      </c>
      <c r="R56" s="1">
        <f t="shared" si="109"/>
        <v>16</v>
      </c>
      <c r="S56" s="1">
        <f t="shared" si="109"/>
        <v>17</v>
      </c>
      <c r="T56" s="1">
        <f t="shared" si="109"/>
        <v>18</v>
      </c>
      <c r="U56" s="1">
        <f t="shared" si="109"/>
        <v>19</v>
      </c>
      <c r="V56" s="1">
        <f t="shared" si="109"/>
        <v>20</v>
      </c>
      <c r="W56" s="1">
        <f t="shared" si="109"/>
        <v>21</v>
      </c>
      <c r="X56" s="1">
        <f t="shared" si="109"/>
        <v>22</v>
      </c>
      <c r="Y56" s="1">
        <f t="shared" si="109"/>
        <v>23</v>
      </c>
      <c r="Z56" s="1">
        <f t="shared" si="109"/>
        <v>24</v>
      </c>
      <c r="AA56" s="1">
        <f t="shared" si="109"/>
        <v>25</v>
      </c>
      <c r="AB56" s="1">
        <f t="shared" si="109"/>
        <v>26</v>
      </c>
      <c r="AC56" s="1">
        <f t="shared" si="109"/>
        <v>27</v>
      </c>
      <c r="AD56" s="1">
        <f t="shared" si="109"/>
        <v>28</v>
      </c>
      <c r="AE56" s="1">
        <f t="shared" si="109"/>
        <v>29</v>
      </c>
      <c r="AF56" s="1">
        <f t="shared" si="109"/>
        <v>30</v>
      </c>
    </row>
    <row r="57" spans="1:32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" si="110">1/((1+$B$3)^((D58-$B$10)/365))</f>
        <v>0.89153802637356161</v>
      </c>
      <c r="E57" s="24">
        <f t="shared" ref="E57" si="111">1/((1+$B$3)^((E58-$B$10)/365))</f>
        <v>0.84186782471535571</v>
      </c>
      <c r="F57" s="24">
        <f t="shared" ref="F57" si="112">1/((1+$B$3)^((F58-$B$10)/365))</f>
        <v>0.79496489585963725</v>
      </c>
      <c r="G57" s="24">
        <f t="shared" ref="G57" si="113">1/((1+$B$3)^((G58-$B$10)/365))</f>
        <v>0.75055717891413165</v>
      </c>
      <c r="H57" s="24">
        <f t="shared" ref="H57" si="114">1/((1+$B$3)^((H58-$B$10)/365))</f>
        <v>0.70874143429096481</v>
      </c>
      <c r="I57" s="24">
        <f t="shared" ref="I57" si="115">1/((1+$B$3)^((I58-$B$10)/365))</f>
        <v>0.66925536760242199</v>
      </c>
      <c r="J57" s="24">
        <f t="shared" ref="J57" si="116">1/((1+$B$3)^((J58-$B$10)/365))</f>
        <v>0.63196918564912374</v>
      </c>
      <c r="K57" s="24">
        <f t="shared" ref="K57" si="117">1/((1+$B$3)^((K58-$B$10)/365))</f>
        <v>0.59666660957217577</v>
      </c>
      <c r="L57" s="24">
        <f t="shared" ref="L57" si="118">1/((1+$B$3)^((L58-$B$10)/365))</f>
        <v>0.56342456050252676</v>
      </c>
      <c r="M57" s="24">
        <f t="shared" ref="M57" si="119">1/((1+$B$3)^((M58-$B$10)/365))</f>
        <v>0.5320345236095626</v>
      </c>
      <c r="N57" s="24">
        <f t="shared" ref="N57" si="120">1/((1+$B$3)^((N58-$B$10)/365))</f>
        <v>0.50239331785605534</v>
      </c>
      <c r="O57" s="24">
        <f t="shared" ref="O57" si="121">1/((1+$B$3)^((O58-$B$10)/365))</f>
        <v>0.47432900914146753</v>
      </c>
      <c r="P57" s="24">
        <f t="shared" ref="P57" si="122">1/((1+$B$3)^((P58-$B$10)/365))</f>
        <v>0.44790274706465294</v>
      </c>
      <c r="Q57" s="24">
        <f t="shared" ref="Q57" si="123">1/((1+$B$3)^((Q58-$B$10)/365))</f>
        <v>0.42294876965500755</v>
      </c>
      <c r="R57" s="24">
        <f t="shared" ref="R57" si="124">1/((1+$B$3)^((R58-$B$10)/365))</f>
        <v>0.39938505161001664</v>
      </c>
      <c r="S57" s="24">
        <f t="shared" ref="S57" si="125">1/((1+$B$3)^((S58-$B$10)/365))</f>
        <v>0.37707491135535165</v>
      </c>
      <c r="T57" s="24">
        <f t="shared" ref="T57" si="126">1/((1+$B$3)^((T58-$B$10)/365))</f>
        <v>0.35606696067549731</v>
      </c>
      <c r="U57" s="24">
        <f t="shared" ref="U57" si="127">1/((1+$B$3)^((U58-$B$10)/365))</f>
        <v>0.33622942462275479</v>
      </c>
      <c r="V57" s="24">
        <f t="shared" ref="V57" si="128">1/((1+$B$3)^((V58-$B$10)/365))</f>
        <v>0.31749709596105269</v>
      </c>
      <c r="W57" s="24">
        <f t="shared" ref="W57" si="129">1/((1+$B$3)^((W58-$B$10)/365))</f>
        <v>0.29976131763688901</v>
      </c>
      <c r="X57" s="24">
        <f t="shared" ref="X57" si="130">1/((1+$B$3)^((X58-$B$10)/365))</f>
        <v>0.28306073431245427</v>
      </c>
      <c r="Y57" s="24">
        <f t="shared" ref="Y57" si="131">1/((1+$B$3)^((Y58-$B$10)/365))</f>
        <v>0.26729058953017398</v>
      </c>
      <c r="Z57" s="24">
        <f t="shared" ref="Z57" si="132">1/((1+$B$3)^((Z58-$B$10)/365))</f>
        <v>0.25239904582641548</v>
      </c>
      <c r="AA57" s="24">
        <f t="shared" ref="AA57" si="133">1/((1+$B$3)^((AA58-$B$10)/365))</f>
        <v>0.23829972465795707</v>
      </c>
      <c r="AB57" s="24">
        <f t="shared" ref="AB57" si="134">1/((1+$B$3)^((AB58-$B$10)/365))</f>
        <v>0.22502334717465258</v>
      </c>
      <c r="AC57" s="24">
        <f t="shared" ref="AC57" si="135">1/((1+$B$3)^((AC58-$B$10)/365))</f>
        <v>0.21248663567011578</v>
      </c>
      <c r="AD57" s="24">
        <f t="shared" ref="AD57" si="136">1/((1+$B$3)^((AD58-$B$10)/365))</f>
        <v>0.20064838118046815</v>
      </c>
      <c r="AE57" s="24">
        <f t="shared" ref="AE57" si="137">1/((1+$B$3)^((AE58-$B$10)/365))</f>
        <v>0.18943991579609307</v>
      </c>
      <c r="AF57" s="24">
        <f t="shared" ref="AF57" si="138">1/((1+$B$3)^((AF58-$B$10)/365))</f>
        <v>0.17888566175268469</v>
      </c>
    </row>
    <row r="58" spans="1:32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139">EDATE(C58,12)</f>
        <v>44378</v>
      </c>
      <c r="E58" s="26">
        <f t="shared" si="139"/>
        <v>44743</v>
      </c>
      <c r="F58" s="26">
        <f t="shared" si="139"/>
        <v>45108</v>
      </c>
      <c r="G58" s="26">
        <f t="shared" si="139"/>
        <v>45474</v>
      </c>
      <c r="H58" s="26">
        <f t="shared" si="139"/>
        <v>45839</v>
      </c>
      <c r="I58" s="26">
        <f t="shared" si="139"/>
        <v>46204</v>
      </c>
      <c r="J58" s="26">
        <f t="shared" si="139"/>
        <v>46569</v>
      </c>
      <c r="K58" s="26">
        <f t="shared" si="139"/>
        <v>46935</v>
      </c>
      <c r="L58" s="26">
        <f t="shared" si="139"/>
        <v>47300</v>
      </c>
      <c r="M58" s="26">
        <f t="shared" si="139"/>
        <v>47665</v>
      </c>
      <c r="N58" s="26">
        <f t="shared" si="139"/>
        <v>48030</v>
      </c>
      <c r="O58" s="26">
        <f t="shared" si="139"/>
        <v>48396</v>
      </c>
      <c r="P58" s="26">
        <f t="shared" si="139"/>
        <v>48761</v>
      </c>
      <c r="Q58" s="26">
        <f t="shared" si="139"/>
        <v>49126</v>
      </c>
      <c r="R58" s="26">
        <f t="shared" si="139"/>
        <v>49491</v>
      </c>
      <c r="S58" s="26">
        <f t="shared" si="139"/>
        <v>49857</v>
      </c>
      <c r="T58" s="26">
        <f t="shared" si="139"/>
        <v>50222</v>
      </c>
      <c r="U58" s="26">
        <f t="shared" si="139"/>
        <v>50587</v>
      </c>
      <c r="V58" s="26">
        <f t="shared" si="139"/>
        <v>50952</v>
      </c>
      <c r="W58" s="26">
        <f t="shared" si="139"/>
        <v>51318</v>
      </c>
      <c r="X58" s="26">
        <f t="shared" si="139"/>
        <v>51683</v>
      </c>
      <c r="Y58" s="26">
        <f t="shared" si="139"/>
        <v>52048</v>
      </c>
      <c r="Z58" s="26">
        <f t="shared" si="139"/>
        <v>52413</v>
      </c>
      <c r="AA58" s="26">
        <f t="shared" si="139"/>
        <v>52779</v>
      </c>
      <c r="AB58" s="26">
        <f t="shared" si="139"/>
        <v>53144</v>
      </c>
      <c r="AC58" s="26">
        <f t="shared" si="139"/>
        <v>53509</v>
      </c>
      <c r="AD58" s="26">
        <f t="shared" si="139"/>
        <v>53874</v>
      </c>
      <c r="AE58" s="26">
        <f t="shared" si="139"/>
        <v>54240</v>
      </c>
      <c r="AF58" s="26">
        <f t="shared" si="139"/>
        <v>54605</v>
      </c>
    </row>
    <row r="59" spans="1:32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2" x14ac:dyDescent="0.25">
      <c r="A60" s="82" t="s">
        <v>81</v>
      </c>
      <c r="B60" s="82">
        <v>0</v>
      </c>
      <c r="C60" s="114">
        <f>+'Market benefits'!I78</f>
        <v>-1.0532998259278041</v>
      </c>
      <c r="D60" s="114">
        <f>+'Market benefits'!J78</f>
        <v>-9.5642435008795168</v>
      </c>
      <c r="E60" s="114">
        <f>+'Market benefits'!K78</f>
        <v>-12.759542958322351</v>
      </c>
      <c r="F60" s="114">
        <f>+'Market benefits'!L78</f>
        <v>13.147016126436716</v>
      </c>
      <c r="G60" s="114">
        <f>+'Market benefits'!M78</f>
        <v>19.413838376798559</v>
      </c>
      <c r="H60" s="114">
        <f>+'Market benefits'!N78</f>
        <v>-4.2897263266635095</v>
      </c>
      <c r="I60" s="114">
        <f>+'Market benefits'!O78</f>
        <v>85.33486748372583</v>
      </c>
      <c r="J60" s="114">
        <f>+'Market benefits'!P78</f>
        <v>127.25859071989264</v>
      </c>
      <c r="K60" s="114">
        <f>+'Market benefits'!Q78</f>
        <v>155.20629890643411</v>
      </c>
      <c r="L60" s="114">
        <f>+'Market benefits'!R78</f>
        <v>101.87244326563702</v>
      </c>
      <c r="M60" s="114">
        <f>+'Market benefits'!S78</f>
        <v>97.139709445721081</v>
      </c>
      <c r="N60" s="114">
        <f>+'Market benefits'!T78</f>
        <v>92.49731529589981</v>
      </c>
      <c r="O60" s="114">
        <f>+'Market benefits'!U78</f>
        <v>113.06273249163078</v>
      </c>
      <c r="P60" s="114">
        <f>+'Market benefits'!V78</f>
        <v>143.11136478787927</v>
      </c>
      <c r="Q60" s="114">
        <f>+'Market benefits'!W78</f>
        <v>78.338532600320733</v>
      </c>
      <c r="R60" s="114">
        <f>+'Market benefits'!X78</f>
        <v>154.38089310336005</v>
      </c>
      <c r="S60" s="114">
        <f>+'Market benefits'!Y78</f>
        <v>129.08811379559145</v>
      </c>
      <c r="T60" s="114">
        <f>+'Market benefits'!Z78</f>
        <v>138.76565988400483</v>
      </c>
      <c r="U60" s="114">
        <f>+'Market benefits'!AA78</f>
        <v>142.10665473976559</v>
      </c>
      <c r="V60" s="114">
        <f>+'Market benefits'!AB78</f>
        <v>172.08109882636347</v>
      </c>
      <c r="W60" s="114">
        <f>+'Market benefits'!AC78</f>
        <v>185.27117358539272</v>
      </c>
      <c r="X60" s="114">
        <f>+'Market benefits'!AD78</f>
        <v>177.75623898527857</v>
      </c>
      <c r="Y60" s="114">
        <f>+'Market benefits'!AE78</f>
        <v>136.72401759003228</v>
      </c>
      <c r="Z60" s="114">
        <f>+'Market benefits'!AF78</f>
        <v>166.46161389486878</v>
      </c>
      <c r="AA60" s="114">
        <f>+'Market benefits'!AG78</f>
        <v>159.50702819807324</v>
      </c>
      <c r="AB60" s="114">
        <f>+'Market benefits'!AH78</f>
        <v>148.5206744939245</v>
      </c>
      <c r="AC60" s="114">
        <f>+'Market benefits'!AI78</f>
        <v>155.28172777964627</v>
      </c>
      <c r="AD60" s="114">
        <f>+'Market benefits'!AJ78</f>
        <v>149.77089854854734</v>
      </c>
      <c r="AE60" s="114">
        <f>+'Market benefits'!AK78</f>
        <v>181.93089326830318</v>
      </c>
      <c r="AF60" s="114">
        <f>+'Market benefits'!AL78</f>
        <v>221.69704465246403</v>
      </c>
    </row>
    <row r="61" spans="1:32" x14ac:dyDescent="0.25">
      <c r="A61" s="84" t="s">
        <v>82</v>
      </c>
      <c r="B61" s="130">
        <f t="shared" ref="B61" si="140">+B60/((1+$B$3)^(($H$10-$B$10)/(365)))</f>
        <v>0</v>
      </c>
      <c r="C61" s="130">
        <f t="shared" ref="C61" si="141">+C60/((1+$B$3)^(($H$10-$B$10)/(365)))</f>
        <v>-0.74651722936649556</v>
      </c>
      <c r="D61" s="130">
        <f t="shared" ref="D61" si="142">+D60/((1+$B$3)^(($H$10-$B$10)/(365)))</f>
        <v>-6.7785756567213875</v>
      </c>
      <c r="E61" s="130">
        <f t="shared" ref="E61" si="143">+E60/((1+$B$3)^(($H$10-$B$10)/(365)))</f>
        <v>-9.0432167771785643</v>
      </c>
      <c r="F61" s="130">
        <f t="shared" ref="F61" si="144">+F60/((1+$B$3)^(($H$10-$B$10)/(365)))</f>
        <v>9.3178350660972029</v>
      </c>
      <c r="G61" s="130">
        <f t="shared" ref="G61" si="145">+G60/((1+$B$3)^(($H$10-$B$10)/(365)))</f>
        <v>13.759391656265187</v>
      </c>
      <c r="H61" s="130">
        <f t="shared" ref="H61" si="146">+H60/((1+$B$3)^(($H$10-$B$10)/(365)))</f>
        <v>-3.0403067894752076</v>
      </c>
      <c r="I61" s="130">
        <f t="shared" ref="I61" si="147">+I60/((1+$B$3)^(($H$10-$B$10)/(365)))</f>
        <v>60.480356375445261</v>
      </c>
      <c r="J61" s="130">
        <f t="shared" ref="J61" si="148">+J60/((1+$B$3)^(($H$10-$B$10)/(365)))</f>
        <v>90.193436112663576</v>
      </c>
      <c r="K61" s="130">
        <f t="shared" ref="K61" si="149">+K60/((1+$B$3)^(($H$10-$B$10)/(365)))</f>
        <v>110.00113489793833</v>
      </c>
      <c r="L61" s="130">
        <f t="shared" ref="L61" si="150">+L60/((1+$B$3)^(($H$10-$B$10)/(365)))</f>
        <v>72.20122155481252</v>
      </c>
      <c r="M61" s="130">
        <f t="shared" ref="M61" si="151">+M60/((1+$B$3)^(($H$10-$B$10)/(365)))</f>
        <v>68.846936999167951</v>
      </c>
      <c r="N61" s="130">
        <f t="shared" ref="N61" si="152">+N60/((1+$B$3)^(($H$10-$B$10)/(365)))</f>
        <v>65.556679910879637</v>
      </c>
      <c r="O61" s="130">
        <f t="shared" ref="O61" si="153">+O60/((1+$B$3)^(($H$10-$B$10)/(365)))</f>
        <v>80.13224319097408</v>
      </c>
      <c r="P61" s="130">
        <f t="shared" ref="P61" si="154">+P60/((1+$B$3)^(($H$10-$B$10)/(365)))</f>
        <v>101.42895394309903</v>
      </c>
      <c r="Q61" s="130">
        <f t="shared" ref="Q61" si="155">+Q60/((1+$B$3)^(($H$10-$B$10)/(365)))</f>
        <v>55.521763955400822</v>
      </c>
      <c r="R61" s="130">
        <f t="shared" ref="R61" si="156">+R60/((1+$B$3)^(($H$10-$B$10)/(365)))</f>
        <v>109.41613560519552</v>
      </c>
      <c r="S61" s="130">
        <f t="shared" ref="S61" si="157">+S60/((1+$B$3)^(($H$10-$B$10)/(365)))</f>
        <v>91.490094921402772</v>
      </c>
      <c r="T61" s="130">
        <f t="shared" ref="T61" si="158">+T60/((1+$B$3)^(($H$10-$B$10)/(365)))</f>
        <v>98.348972816521794</v>
      </c>
      <c r="U61" s="130">
        <f t="shared" ref="U61" si="159">+U60/((1+$B$3)^(($H$10-$B$10)/(365)))</f>
        <v>100.7168743025524</v>
      </c>
      <c r="V61" s="130">
        <f t="shared" ref="V61" si="160">+V60/((1+$B$3)^(($H$10-$B$10)/(365)))</f>
        <v>121.96100479656212</v>
      </c>
      <c r="W61" s="130">
        <f t="shared" ref="W61" si="161">+W60/((1+$B$3)^(($H$10-$B$10)/(365)))</f>
        <v>131.30935729968155</v>
      </c>
      <c r="X61" s="130">
        <f t="shared" ref="X61" si="162">+X60/((1+$B$3)^(($H$10-$B$10)/(365)))</f>
        <v>125.98321177259386</v>
      </c>
      <c r="Y61" s="130">
        <f t="shared" ref="Y61" si="163">+Y60/((1+$B$3)^(($H$10-$B$10)/(365)))</f>
        <v>96.901976328782581</v>
      </c>
      <c r="Z61" s="130">
        <f t="shared" ref="Z61" si="164">+Z60/((1+$B$3)^(($H$10-$B$10)/(365)))</f>
        <v>117.9782429862381</v>
      </c>
      <c r="AA61" s="130">
        <f t="shared" ref="AA61" si="165">+AA60/((1+$B$3)^(($H$10-$B$10)/(365)))</f>
        <v>113.0492399445918</v>
      </c>
      <c r="AB61" s="130">
        <f t="shared" ref="AB61" si="166">+AB60/((1+$B$3)^(($H$10-$B$10)/(365)))</f>
        <v>105.26275586268557</v>
      </c>
      <c r="AC61" s="130">
        <f t="shared" ref="AC61" si="167">+AC60/((1+$B$3)^(($H$10-$B$10)/(365)))</f>
        <v>110.05459446572566</v>
      </c>
      <c r="AD61" s="130">
        <f t="shared" ref="AD61" si="168">+AD60/((1+$B$3)^(($H$10-$B$10)/(365)))</f>
        <v>106.14884145234403</v>
      </c>
      <c r="AE61" s="130">
        <f t="shared" ref="AE61" si="169">+AE60/((1+$B$3)^(($H$10-$B$10)/(365)))</f>
        <v>128.94196223681365</v>
      </c>
      <c r="AF61" s="130">
        <f t="shared" ref="AF61" si="170">+AF60/((1+$B$3)^(($H$10-$B$10)/(365)))</f>
        <v>157.12588140505542</v>
      </c>
    </row>
    <row r="62" spans="1:32" x14ac:dyDescent="0.25">
      <c r="A62" s="78" t="s">
        <v>85</v>
      </c>
      <c r="B62" s="79">
        <f>+B61/B57</f>
        <v>0</v>
      </c>
      <c r="C62" s="79">
        <f>+C61/C57</f>
        <v>-0.79068591730658244</v>
      </c>
      <c r="D62" s="79">
        <f t="shared" ref="D62:AF62" si="171">+D61/D57</f>
        <v>-7.6032378386528965</v>
      </c>
      <c r="E62" s="79">
        <f t="shared" si="171"/>
        <v>-10.741848674684972</v>
      </c>
      <c r="F62" s="79">
        <f t="shared" si="171"/>
        <v>11.721064810064775</v>
      </c>
      <c r="G62" s="79">
        <f t="shared" si="171"/>
        <v>18.332236427571825</v>
      </c>
      <c r="H62" s="79">
        <f t="shared" si="171"/>
        <v>-4.2897263266635095</v>
      </c>
      <c r="I62" s="79">
        <f t="shared" si="171"/>
        <v>90.369624665265647</v>
      </c>
      <c r="J62" s="79">
        <f t="shared" si="171"/>
        <v>142.71809157913589</v>
      </c>
      <c r="K62" s="79">
        <f t="shared" si="171"/>
        <v>184.3594616042144</v>
      </c>
      <c r="L62" s="79">
        <f t="shared" si="171"/>
        <v>128.14709655258048</v>
      </c>
      <c r="M62" s="79">
        <f t="shared" si="171"/>
        <v>129.40313822508963</v>
      </c>
      <c r="N62" s="79">
        <f t="shared" si="171"/>
        <v>130.48875767424676</v>
      </c>
      <c r="O62" s="79">
        <f t="shared" si="171"/>
        <v>168.93810339791978</v>
      </c>
      <c r="P62" s="79">
        <f t="shared" si="171"/>
        <v>226.45307403854386</v>
      </c>
      <c r="Q62" s="79">
        <f t="shared" si="171"/>
        <v>131.27302391892292</v>
      </c>
      <c r="R62" s="79">
        <f t="shared" si="171"/>
        <v>273.96151950132565</v>
      </c>
      <c r="S62" s="79">
        <f t="shared" si="171"/>
        <v>242.63108514048926</v>
      </c>
      <c r="T62" s="79">
        <f t="shared" si="171"/>
        <v>276.20920691418047</v>
      </c>
      <c r="U62" s="79">
        <f t="shared" si="171"/>
        <v>299.54806726257073</v>
      </c>
      <c r="V62" s="79">
        <f t="shared" si="171"/>
        <v>384.13266246543265</v>
      </c>
      <c r="W62" s="79">
        <f t="shared" si="171"/>
        <v>438.04637080872789</v>
      </c>
      <c r="X62" s="79">
        <f t="shared" si="171"/>
        <v>445.07484260790596</v>
      </c>
      <c r="Y62" s="79">
        <f t="shared" si="171"/>
        <v>362.53418610475802</v>
      </c>
      <c r="Z62" s="79">
        <f t="shared" si="171"/>
        <v>467.42745242934188</v>
      </c>
      <c r="AA62" s="79">
        <f t="shared" si="171"/>
        <v>474.39937291936343</v>
      </c>
      <c r="AB62" s="79">
        <f t="shared" si="171"/>
        <v>467.78593059050689</v>
      </c>
      <c r="AC62" s="79">
        <f t="shared" si="171"/>
        <v>517.93654748520157</v>
      </c>
      <c r="AD62" s="79">
        <f t="shared" si="171"/>
        <v>529.02914455547545</v>
      </c>
      <c r="AE62" s="79">
        <f t="shared" si="171"/>
        <v>680.64832955058193</v>
      </c>
      <c r="AF62" s="79">
        <f t="shared" si="171"/>
        <v>878.35928193220491</v>
      </c>
    </row>
    <row r="63" spans="1:32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1">
        <f>+'FCAS benefits'!J10</f>
        <v>15.704394790384441</v>
      </c>
      <c r="J63" s="81">
        <f>+'FCAS benefits'!K10</f>
        <v>15.788363499540408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2" x14ac:dyDescent="0.25">
      <c r="A64" s="76" t="s">
        <v>80</v>
      </c>
      <c r="B64" s="76">
        <f>+B63+B62</f>
        <v>0</v>
      </c>
      <c r="C64" s="77">
        <f t="shared" ref="C64:AF64" si="172">+C63+C62</f>
        <v>-0.79068591730658244</v>
      </c>
      <c r="D64" s="77">
        <f t="shared" si="172"/>
        <v>-7.6032378386528965</v>
      </c>
      <c r="E64" s="77">
        <f t="shared" si="172"/>
        <v>-10.741848674684972</v>
      </c>
      <c r="F64" s="77">
        <f t="shared" si="172"/>
        <v>11.721064810064775</v>
      </c>
      <c r="G64" s="77">
        <f t="shared" si="172"/>
        <v>18.332236427571825</v>
      </c>
      <c r="H64" s="77">
        <f t="shared" si="172"/>
        <v>-4.2897263266635095</v>
      </c>
      <c r="I64" s="77">
        <f t="shared" si="172"/>
        <v>106.07401945565009</v>
      </c>
      <c r="J64" s="77">
        <f t="shared" si="172"/>
        <v>158.50645507867628</v>
      </c>
      <c r="K64" s="77">
        <f t="shared" si="172"/>
        <v>200.23558425532732</v>
      </c>
      <c r="L64" s="77">
        <f t="shared" si="172"/>
        <v>144.10887568390339</v>
      </c>
      <c r="M64" s="77">
        <f t="shared" si="172"/>
        <v>145.45143040142466</v>
      </c>
      <c r="N64" s="77">
        <f t="shared" si="172"/>
        <v>146.624428026044</v>
      </c>
      <c r="O64" s="77">
        <f t="shared" si="172"/>
        <v>185.16202570693386</v>
      </c>
      <c r="P64" s="77">
        <f t="shared" si="172"/>
        <v>242.76613082434693</v>
      </c>
      <c r="Q64" s="77">
        <f t="shared" si="172"/>
        <v>147.67610652628289</v>
      </c>
      <c r="R64" s="77">
        <f t="shared" si="172"/>
        <v>290.45552818845812</v>
      </c>
      <c r="S64" s="77">
        <f t="shared" si="172"/>
        <v>259.21692916819188</v>
      </c>
      <c r="T64" s="77">
        <f t="shared" si="172"/>
        <v>292.88780463585903</v>
      </c>
      <c r="U64" s="77">
        <f t="shared" si="172"/>
        <v>316.32034621516493</v>
      </c>
      <c r="V64" s="77">
        <f t="shared" si="172"/>
        <v>400.99955946125164</v>
      </c>
      <c r="W64" s="77">
        <f t="shared" si="172"/>
        <v>455.00883202820393</v>
      </c>
      <c r="X64" s="77">
        <f t="shared" si="172"/>
        <v>462.13382369327564</v>
      </c>
      <c r="Y64" s="77">
        <f t="shared" si="172"/>
        <v>379.69065225468029</v>
      </c>
      <c r="Z64" s="77">
        <f t="shared" si="172"/>
        <v>484.68237849446223</v>
      </c>
      <c r="AA64" s="77">
        <f t="shared" si="172"/>
        <v>491.75374349883384</v>
      </c>
      <c r="AB64" s="77">
        <f t="shared" si="172"/>
        <v>485.24074012947085</v>
      </c>
      <c r="AC64" s="77">
        <f t="shared" si="172"/>
        <v>535.49280037325411</v>
      </c>
      <c r="AD64" s="77">
        <f t="shared" si="172"/>
        <v>546.68785522610733</v>
      </c>
      <c r="AE64" s="77">
        <f t="shared" si="172"/>
        <v>698.41052258161903</v>
      </c>
      <c r="AF64" s="77">
        <f t="shared" si="172"/>
        <v>896.22599214725119</v>
      </c>
    </row>
    <row r="65" spans="1:32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7">
        <f>+'Project costs'!C9</f>
        <v>110.20629853424761</v>
      </c>
      <c r="J65" s="87">
        <f>+I65</f>
        <v>110.20629853424761</v>
      </c>
      <c r="K65" s="87">
        <f>+J65</f>
        <v>110.20629853424761</v>
      </c>
      <c r="L65" s="87">
        <f t="shared" ref="L65:M65" si="173">+K65</f>
        <v>110.20629853424761</v>
      </c>
      <c r="M65" s="87">
        <f t="shared" si="173"/>
        <v>110.20629853424761</v>
      </c>
      <c r="N65" s="87">
        <f>+M65</f>
        <v>110.20629853424761</v>
      </c>
      <c r="O65" s="87">
        <f t="shared" ref="O65:AF65" si="174">+N65</f>
        <v>110.20629853424761</v>
      </c>
      <c r="P65" s="87">
        <f t="shared" si="174"/>
        <v>110.20629853424761</v>
      </c>
      <c r="Q65" s="87">
        <f t="shared" si="174"/>
        <v>110.20629853424761</v>
      </c>
      <c r="R65" s="87">
        <f t="shared" si="174"/>
        <v>110.20629853424761</v>
      </c>
      <c r="S65" s="87">
        <f t="shared" si="174"/>
        <v>110.20629853424761</v>
      </c>
      <c r="T65" s="87">
        <f t="shared" si="174"/>
        <v>110.20629853424761</v>
      </c>
      <c r="U65" s="87">
        <f t="shared" si="174"/>
        <v>110.20629853424761</v>
      </c>
      <c r="V65" s="87">
        <f t="shared" si="174"/>
        <v>110.20629853424761</v>
      </c>
      <c r="W65" s="87">
        <f t="shared" si="174"/>
        <v>110.20629853424761</v>
      </c>
      <c r="X65" s="87">
        <f t="shared" si="174"/>
        <v>110.20629853424761</v>
      </c>
      <c r="Y65" s="87">
        <f t="shared" si="174"/>
        <v>110.20629853424761</v>
      </c>
      <c r="Z65" s="87">
        <f t="shared" si="174"/>
        <v>110.20629853424761</v>
      </c>
      <c r="AA65" s="87">
        <f t="shared" si="174"/>
        <v>110.20629853424761</v>
      </c>
      <c r="AB65" s="87">
        <f t="shared" si="174"/>
        <v>110.20629853424761</v>
      </c>
      <c r="AC65" s="87">
        <f t="shared" si="174"/>
        <v>110.20629853424761</v>
      </c>
      <c r="AD65" s="87">
        <f t="shared" si="174"/>
        <v>110.20629853424761</v>
      </c>
      <c r="AE65" s="87">
        <f t="shared" si="174"/>
        <v>110.20629853424761</v>
      </c>
      <c r="AF65" s="87">
        <f t="shared" si="174"/>
        <v>110.20629853424761</v>
      </c>
    </row>
    <row r="66" spans="1:32" x14ac:dyDescent="0.25">
      <c r="A66" t="s">
        <v>121</v>
      </c>
      <c r="B66" s="64">
        <f>XNPV($B$3,B64:AF64,$B$10:$AF$10)</f>
        <v>2570.5860092078219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2" x14ac:dyDescent="0.25">
      <c r="A67" t="s">
        <v>122</v>
      </c>
      <c r="B67" s="64">
        <f>+XNPV($B$3,B65:AF65,$B$10:$AF$10)</f>
        <v>989.04343832823793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2" ht="15.75" thickBot="1" x14ac:dyDescent="0.3">
      <c r="A68" s="1" t="s">
        <v>123</v>
      </c>
      <c r="B68" s="105">
        <f>+B66-B67</f>
        <v>1581.542570879584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2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2" x14ac:dyDescent="0.25">
      <c r="A70" s="135"/>
      <c r="B70" s="135"/>
      <c r="C70" s="135"/>
      <c r="D70" s="13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D1C1F-BF9E-4BCD-AE44-FAC9E6CBC2C3}">
  <dimension ref="A1:AG71"/>
  <sheetViews>
    <sheetView workbookViewId="0"/>
  </sheetViews>
  <sheetFormatPr defaultColWidth="0" defaultRowHeight="15" zeroHeight="1" x14ac:dyDescent="0.25"/>
  <cols>
    <col min="1" max="1" width="31.28515625" customWidth="1"/>
    <col min="2" max="32" width="9.140625" customWidth="1"/>
    <col min="33" max="33" width="9.140625" style="135" customWidth="1"/>
  </cols>
  <sheetData>
    <row r="1" spans="1:32" s="135" customFormat="1" ht="21" x14ac:dyDescent="0.35">
      <c r="A1" s="201" t="s">
        <v>65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2" s="135" customFormat="1" x14ac:dyDescent="0.25">
      <c r="A2" s="135" t="str">
        <f>+Overview!B7</f>
        <v>Option 2:  750 MW in 2026</v>
      </c>
    </row>
    <row r="3" spans="1:32" s="135" customFormat="1" x14ac:dyDescent="0.25">
      <c r="A3" s="135" t="s">
        <v>76</v>
      </c>
      <c r="B3" s="168">
        <f>+Overview!C19</f>
        <v>5.8999999999999997E-2</v>
      </c>
    </row>
    <row r="4" spans="1:32" s="135" customFormat="1" x14ac:dyDescent="0.25">
      <c r="A4" s="135" t="s">
        <v>83</v>
      </c>
      <c r="B4" s="168"/>
    </row>
    <row r="5" spans="1:32" s="135" customFormat="1" ht="15.75" thickBot="1" x14ac:dyDescent="0.3"/>
    <row r="6" spans="1:32" ht="15.75" thickTop="1" x14ac:dyDescent="0.25">
      <c r="A6" s="115" t="str">
        <f>+A2</f>
        <v>Option 2:  750 MW in 2026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2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2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2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2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2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2" x14ac:dyDescent="0.25">
      <c r="A12" s="82" t="s">
        <v>81</v>
      </c>
      <c r="B12" s="82">
        <v>0</v>
      </c>
      <c r="C12" s="114">
        <f>+'Market benefits'!I98</f>
        <v>8.3495072382560362</v>
      </c>
      <c r="D12" s="114">
        <f>+'Market benefits'!J98</f>
        <v>2.4751401389506791</v>
      </c>
      <c r="E12" s="114">
        <f>+'Market benefits'!K98</f>
        <v>1.1099773108996991</v>
      </c>
      <c r="F12" s="114">
        <f>+'Market benefits'!L98</f>
        <v>3.7809252947881724</v>
      </c>
      <c r="G12" s="114">
        <f>+'Market benefits'!M98</f>
        <v>0.35205910352088216</v>
      </c>
      <c r="H12" s="114">
        <f>+'Market benefits'!N98</f>
        <v>-12.312661988917467</v>
      </c>
      <c r="I12" s="114">
        <f>+'Market benefits'!O98</f>
        <v>-16.681464764803852</v>
      </c>
      <c r="J12" s="114">
        <f>+'Market benefits'!P98</f>
        <v>64.10850084054492</v>
      </c>
      <c r="K12" s="114">
        <f>+'Market benefits'!Q98</f>
        <v>22.233181389302658</v>
      </c>
      <c r="L12" s="114">
        <f>+'Market benefits'!R98</f>
        <v>113.67007872689781</v>
      </c>
      <c r="M12" s="114">
        <f>+'Market benefits'!S98</f>
        <v>68.064142951461434</v>
      </c>
      <c r="N12" s="114">
        <f>+'Market benefits'!T98</f>
        <v>127.66133169562947</v>
      </c>
      <c r="O12" s="114">
        <f>+'Market benefits'!U98</f>
        <v>89.485635946876087</v>
      </c>
      <c r="P12" s="114">
        <f>+'Market benefits'!V98</f>
        <v>120.21185294987933</v>
      </c>
      <c r="Q12" s="114">
        <f>+'Market benefits'!W98</f>
        <v>104.50660407217283</v>
      </c>
      <c r="R12" s="114">
        <f>+'Market benefits'!X98</f>
        <v>152.81535561723277</v>
      </c>
      <c r="S12" s="114">
        <f>+'Market benefits'!Y98</f>
        <v>145.696884901408</v>
      </c>
      <c r="T12" s="114">
        <f>+'Market benefits'!Z98</f>
        <v>111.77316353347454</v>
      </c>
      <c r="U12" s="114">
        <f>+'Market benefits'!AA98</f>
        <v>110.99817571194266</v>
      </c>
      <c r="V12" s="114">
        <f>+'Market benefits'!AB98</f>
        <v>91.804781411816208</v>
      </c>
      <c r="W12" s="114">
        <f>+'Market benefits'!AC98</f>
        <v>81.332256900397724</v>
      </c>
      <c r="X12" s="114">
        <f>+'Market benefits'!AD98</f>
        <v>132.47499468385166</v>
      </c>
      <c r="Y12" s="114">
        <f>+'Market benefits'!AE98</f>
        <v>98.383723817368647</v>
      </c>
      <c r="Z12" s="114">
        <f>+'Market benefits'!AF98</f>
        <v>110.08772667480457</v>
      </c>
      <c r="AA12" s="114">
        <f>+'Market benefits'!AG98</f>
        <v>100.2500119361864</v>
      </c>
      <c r="AB12" s="114">
        <f>+'Market benefits'!AH98</f>
        <v>88.038035006194164</v>
      </c>
      <c r="AC12" s="114">
        <f>+'Market benefits'!AI98</f>
        <v>92.504641365246485</v>
      </c>
      <c r="AD12" s="114">
        <f>+'Market benefits'!AJ98</f>
        <v>47.742822722956134</v>
      </c>
      <c r="AE12" s="114">
        <f>+'Market benefits'!AK98</f>
        <v>62.709890966900403</v>
      </c>
      <c r="AF12" s="114">
        <f>+'Market benefits'!AL98</f>
        <v>88.074486280815137</v>
      </c>
    </row>
    <row r="13" spans="1:32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5.9176417356643762</v>
      </c>
      <c r="D13" s="130">
        <f t="shared" si="3"/>
        <v>1.7542343721510423</v>
      </c>
      <c r="E13" s="130">
        <f t="shared" si="3"/>
        <v>0.78668691135748092</v>
      </c>
      <c r="F13" s="130">
        <f t="shared" si="3"/>
        <v>2.6796984163751585</v>
      </c>
      <c r="G13" s="130">
        <f t="shared" si="3"/>
        <v>0.24951887398458128</v>
      </c>
      <c r="H13" s="130">
        <f t="shared" si="3"/>
        <v>-8.7264937179652105</v>
      </c>
      <c r="I13" s="130">
        <f t="shared" si="3"/>
        <v>-11.822845263481275</v>
      </c>
      <c r="J13" s="130">
        <f t="shared" si="3"/>
        <v>45.436350835971332</v>
      </c>
      <c r="K13" s="130">
        <f t="shared" si="3"/>
        <v>15.757576866705552</v>
      </c>
      <c r="L13" s="130">
        <f t="shared" si="3"/>
        <v>80.562694632868443</v>
      </c>
      <c r="M13" s="130">
        <f t="shared" si="3"/>
        <v>48.239878299204044</v>
      </c>
      <c r="N13" s="130">
        <f t="shared" si="3"/>
        <v>90.47887532945505</v>
      </c>
      <c r="O13" s="130">
        <f t="shared" si="3"/>
        <v>63.422177969428084</v>
      </c>
      <c r="P13" s="130">
        <f t="shared" si="3"/>
        <v>85.199121078472032</v>
      </c>
      <c r="Q13" s="130">
        <f t="shared" si="3"/>
        <v>74.068160462989766</v>
      </c>
      <c r="R13" s="130">
        <f t="shared" si="3"/>
        <v>108.30657432184141</v>
      </c>
      <c r="S13" s="130">
        <f t="shared" si="3"/>
        <v>103.26141917674953</v>
      </c>
      <c r="T13" s="130">
        <f t="shared" si="3"/>
        <v>79.218272237953315</v>
      </c>
      <c r="U13" s="130">
        <f t="shared" si="3"/>
        <v>78.669006257762788</v>
      </c>
      <c r="V13" s="130">
        <f t="shared" si="3"/>
        <v>65.065852452579122</v>
      </c>
      <c r="W13" s="130">
        <f t="shared" si="3"/>
        <v>57.643540409709104</v>
      </c>
      <c r="X13" s="130">
        <f t="shared" si="3"/>
        <v>93.890517739920966</v>
      </c>
      <c r="Y13" s="130">
        <f t="shared" si="3"/>
        <v>69.728621529208013</v>
      </c>
      <c r="Z13" s="130">
        <f t="shared" si="3"/>
        <v>78.023733301332697</v>
      </c>
      <c r="AA13" s="130">
        <f t="shared" si="3"/>
        <v>71.051337247339092</v>
      </c>
      <c r="AB13" s="130">
        <f t="shared" si="3"/>
        <v>62.396203202448227</v>
      </c>
      <c r="AC13" s="130">
        <f t="shared" si="3"/>
        <v>65.561872199776104</v>
      </c>
      <c r="AD13" s="130">
        <f t="shared" si="3"/>
        <v>33.837316653767196</v>
      </c>
      <c r="AE13" s="130">
        <f t="shared" si="3"/>
        <v>44.445098068111015</v>
      </c>
      <c r="AF13" s="130">
        <f t="shared" si="3"/>
        <v>62.42203773110483</v>
      </c>
    </row>
    <row r="14" spans="1:32" x14ac:dyDescent="0.25">
      <c r="A14" s="78" t="s">
        <v>85</v>
      </c>
      <c r="B14" s="132">
        <f t="shared" ref="B14" si="4">+B13/B9</f>
        <v>0</v>
      </c>
      <c r="C14" s="79">
        <f>+C13/C9</f>
        <v>6.2677669047587319</v>
      </c>
      <c r="D14" s="79">
        <f t="shared" ref="D14:AF14" si="5">+D13/D9</f>
        <v>1.9676495227989343</v>
      </c>
      <c r="E14" s="79">
        <f t="shared" si="5"/>
        <v>0.93445418421052973</v>
      </c>
      <c r="F14" s="79">
        <f t="shared" si="5"/>
        <v>3.3708386751813237</v>
      </c>
      <c r="G14" s="79">
        <f t="shared" si="5"/>
        <v>0.33244485696022869</v>
      </c>
      <c r="H14" s="79">
        <f t="shared" si="5"/>
        <v>-12.312661988917469</v>
      </c>
      <c r="I14" s="79">
        <f t="shared" si="5"/>
        <v>-17.66567118592728</v>
      </c>
      <c r="J14" s="79">
        <f t="shared" si="5"/>
        <v>71.896465631155152</v>
      </c>
      <c r="K14" s="79">
        <f t="shared" si="5"/>
        <v>26.409349231062404</v>
      </c>
      <c r="L14" s="79">
        <f t="shared" si="5"/>
        <v>142.98754488269623</v>
      </c>
      <c r="M14" s="79">
        <f t="shared" si="5"/>
        <v>90.670578991609247</v>
      </c>
      <c r="N14" s="79">
        <f t="shared" si="5"/>
        <v>180.09569815850708</v>
      </c>
      <c r="O14" s="79">
        <f t="shared" si="5"/>
        <v>133.70925401383698</v>
      </c>
      <c r="P14" s="79">
        <f t="shared" si="5"/>
        <v>190.21790251751656</v>
      </c>
      <c r="Q14" s="79">
        <f t="shared" si="5"/>
        <v>175.12324370491953</v>
      </c>
      <c r="R14" s="79">
        <f t="shared" si="5"/>
        <v>271.1833452084191</v>
      </c>
      <c r="S14" s="79">
        <f t="shared" si="5"/>
        <v>273.84855387378713</v>
      </c>
      <c r="T14" s="79">
        <f t="shared" si="5"/>
        <v>222.48138970172278</v>
      </c>
      <c r="U14" s="79">
        <f t="shared" si="5"/>
        <v>233.97418695888507</v>
      </c>
      <c r="V14" s="79">
        <f t="shared" si="5"/>
        <v>204.93369319056933</v>
      </c>
      <c r="W14" s="79">
        <f t="shared" si="5"/>
        <v>192.29812860488781</v>
      </c>
      <c r="X14" s="79">
        <f t="shared" si="5"/>
        <v>331.69742870899461</v>
      </c>
      <c r="Y14" s="79">
        <f t="shared" si="5"/>
        <v>260.87196579487681</v>
      </c>
      <c r="Z14" s="79">
        <f t="shared" si="5"/>
        <v>309.12847964961253</v>
      </c>
      <c r="AA14" s="79">
        <f t="shared" si="5"/>
        <v>298.1595440335588</v>
      </c>
      <c r="AB14" s="79">
        <f t="shared" si="5"/>
        <v>277.28768585963314</v>
      </c>
      <c r="AC14" s="79">
        <f t="shared" si="5"/>
        <v>308.54586215747008</v>
      </c>
      <c r="AD14" s="79">
        <f t="shared" si="5"/>
        <v>168.63986868318199</v>
      </c>
      <c r="AE14" s="79">
        <f t="shared" si="5"/>
        <v>234.61316418631787</v>
      </c>
      <c r="AF14" s="79">
        <f t="shared" si="5"/>
        <v>348.94936307083879</v>
      </c>
    </row>
    <row r="15" spans="1:32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1">
        <f>+'FCAS benefits'!J10</f>
        <v>15.704394790384441</v>
      </c>
      <c r="J15" s="81">
        <f>+'FCAS benefits'!K10</f>
        <v>15.788363499540408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2" x14ac:dyDescent="0.25">
      <c r="A16" s="76" t="s">
        <v>80</v>
      </c>
      <c r="B16" s="76">
        <f>+B15+B14</f>
        <v>0</v>
      </c>
      <c r="C16" s="77">
        <f t="shared" ref="C16:AF16" si="6">+C15+C14</f>
        <v>6.2677669047587319</v>
      </c>
      <c r="D16" s="77">
        <f t="shared" si="6"/>
        <v>1.9676495227989343</v>
      </c>
      <c r="E16" s="77">
        <f t="shared" si="6"/>
        <v>0.93445418421052973</v>
      </c>
      <c r="F16" s="77">
        <f t="shared" si="6"/>
        <v>3.3708386751813237</v>
      </c>
      <c r="G16" s="77">
        <f t="shared" si="6"/>
        <v>0.33244485696022869</v>
      </c>
      <c r="H16" s="77">
        <f t="shared" si="6"/>
        <v>-12.312661988917469</v>
      </c>
      <c r="I16" s="77">
        <f t="shared" si="6"/>
        <v>-1.9612763955428392</v>
      </c>
      <c r="J16" s="77">
        <f t="shared" si="6"/>
        <v>87.684829130695562</v>
      </c>
      <c r="K16" s="77">
        <f t="shared" si="6"/>
        <v>42.285471882175329</v>
      </c>
      <c r="L16" s="77">
        <f t="shared" si="6"/>
        <v>158.94932401401914</v>
      </c>
      <c r="M16" s="77">
        <f t="shared" si="6"/>
        <v>106.71887116794427</v>
      </c>
      <c r="N16" s="77">
        <f t="shared" si="6"/>
        <v>196.23136851030432</v>
      </c>
      <c r="O16" s="77">
        <f t="shared" si="6"/>
        <v>149.93317632285107</v>
      </c>
      <c r="P16" s="77">
        <f t="shared" si="6"/>
        <v>206.53095930331966</v>
      </c>
      <c r="Q16" s="77">
        <f t="shared" si="6"/>
        <v>191.52632631227951</v>
      </c>
      <c r="R16" s="77">
        <f t="shared" si="6"/>
        <v>287.67735389555156</v>
      </c>
      <c r="S16" s="77">
        <f t="shared" si="6"/>
        <v>290.43439790148977</v>
      </c>
      <c r="T16" s="77">
        <f t="shared" si="6"/>
        <v>239.1599874234013</v>
      </c>
      <c r="U16" s="77">
        <f t="shared" si="6"/>
        <v>250.74646591147925</v>
      </c>
      <c r="V16" s="77">
        <f t="shared" si="6"/>
        <v>221.80059018638832</v>
      </c>
      <c r="W16" s="77">
        <f t="shared" si="6"/>
        <v>209.26058982436388</v>
      </c>
      <c r="X16" s="77">
        <f t="shared" si="6"/>
        <v>348.75640979436429</v>
      </c>
      <c r="Y16" s="77">
        <f t="shared" si="6"/>
        <v>278.02843194479908</v>
      </c>
      <c r="Z16" s="77">
        <f t="shared" si="6"/>
        <v>326.38340571473287</v>
      </c>
      <c r="AA16" s="77">
        <f t="shared" si="6"/>
        <v>315.51391461302921</v>
      </c>
      <c r="AB16" s="77">
        <f t="shared" si="6"/>
        <v>294.7424953985971</v>
      </c>
      <c r="AC16" s="77">
        <f t="shared" si="6"/>
        <v>326.10211504552257</v>
      </c>
      <c r="AD16" s="77">
        <f t="shared" si="6"/>
        <v>186.29857935381386</v>
      </c>
      <c r="AE16" s="77">
        <f t="shared" si="6"/>
        <v>252.37535721735495</v>
      </c>
      <c r="AF16" s="77">
        <f t="shared" si="6"/>
        <v>366.81607328588507</v>
      </c>
    </row>
    <row r="17" spans="1:32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7">
        <f>+'Project costs'!C8</f>
        <v>116.34654329591852</v>
      </c>
      <c r="J17" s="87">
        <f>+I17</f>
        <v>116.34654329591852</v>
      </c>
      <c r="K17" s="87">
        <f>+J17</f>
        <v>116.34654329591852</v>
      </c>
      <c r="L17" s="87">
        <f>+K17</f>
        <v>116.34654329591852</v>
      </c>
      <c r="M17" s="87">
        <f>+L17</f>
        <v>116.34654329591852</v>
      </c>
      <c r="N17" s="87">
        <f>+M17</f>
        <v>116.34654329591852</v>
      </c>
      <c r="O17" s="87">
        <f t="shared" ref="O17:AF17" si="7">+N17</f>
        <v>116.34654329591852</v>
      </c>
      <c r="P17" s="87">
        <f t="shared" si="7"/>
        <v>116.34654329591852</v>
      </c>
      <c r="Q17" s="87">
        <f t="shared" si="7"/>
        <v>116.34654329591852</v>
      </c>
      <c r="R17" s="87">
        <f t="shared" si="7"/>
        <v>116.34654329591852</v>
      </c>
      <c r="S17" s="87">
        <f t="shared" si="7"/>
        <v>116.34654329591852</v>
      </c>
      <c r="T17" s="87">
        <f t="shared" si="7"/>
        <v>116.34654329591852</v>
      </c>
      <c r="U17" s="87">
        <f t="shared" si="7"/>
        <v>116.34654329591852</v>
      </c>
      <c r="V17" s="87">
        <f t="shared" si="7"/>
        <v>116.34654329591852</v>
      </c>
      <c r="W17" s="87">
        <f t="shared" si="7"/>
        <v>116.34654329591852</v>
      </c>
      <c r="X17" s="87">
        <f t="shared" si="7"/>
        <v>116.34654329591852</v>
      </c>
      <c r="Y17" s="87">
        <f t="shared" si="7"/>
        <v>116.34654329591852</v>
      </c>
      <c r="Z17" s="87">
        <f t="shared" si="7"/>
        <v>116.34654329591852</v>
      </c>
      <c r="AA17" s="87">
        <f t="shared" si="7"/>
        <v>116.34654329591852</v>
      </c>
      <c r="AB17" s="87">
        <f t="shared" si="7"/>
        <v>116.34654329591852</v>
      </c>
      <c r="AC17" s="87">
        <f t="shared" si="7"/>
        <v>116.34654329591852</v>
      </c>
      <c r="AD17" s="87">
        <f t="shared" si="7"/>
        <v>116.34654329591852</v>
      </c>
      <c r="AE17" s="87">
        <f t="shared" si="7"/>
        <v>116.34654329591852</v>
      </c>
      <c r="AF17" s="87">
        <f t="shared" si="7"/>
        <v>116.34654329591852</v>
      </c>
    </row>
    <row r="18" spans="1:32" x14ac:dyDescent="0.25">
      <c r="A18" t="s">
        <v>121</v>
      </c>
      <c r="B18" s="64">
        <f>XNPV($B$3,B16:AF16,$B$10:$AF$10)</f>
        <v>1715.5902051338569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2" x14ac:dyDescent="0.25">
      <c r="A19" t="s">
        <v>122</v>
      </c>
      <c r="B19" s="64">
        <f>+XNPV($B$3,B17:AF17,$B$10:$AF$10)</f>
        <v>1044.1488984700893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2" ht="15.75" thickBot="1" x14ac:dyDescent="0.3">
      <c r="A20" s="1" t="s">
        <v>123</v>
      </c>
      <c r="B20" s="105">
        <f>+B18-B19</f>
        <v>671.44130666376759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2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2" ht="15.75" thickTop="1" x14ac:dyDescent="0.25">
      <c r="A22" s="115" t="str">
        <f>+A2</f>
        <v>Option 2:  750 MW in 2026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2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2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</row>
    <row r="25" spans="1:32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9">1/((1+$B$3)^((D26-$B$10)/365))</f>
        <v>0.89153802637356161</v>
      </c>
      <c r="E25" s="24">
        <f t="shared" si="9"/>
        <v>0.84186782471535571</v>
      </c>
      <c r="F25" s="24">
        <f t="shared" si="9"/>
        <v>0.79496489585963725</v>
      </c>
      <c r="G25" s="24">
        <f t="shared" si="9"/>
        <v>0.75055717891413165</v>
      </c>
      <c r="H25" s="24">
        <f t="shared" si="9"/>
        <v>0.70874143429096481</v>
      </c>
      <c r="I25" s="24">
        <f t="shared" si="9"/>
        <v>0.66925536760242199</v>
      </c>
      <c r="J25" s="24">
        <f t="shared" si="9"/>
        <v>0.63196918564912374</v>
      </c>
      <c r="K25" s="24">
        <f t="shared" si="9"/>
        <v>0.59666660957217577</v>
      </c>
      <c r="L25" s="24">
        <f t="shared" si="9"/>
        <v>0.56342456050252676</v>
      </c>
      <c r="M25" s="24">
        <f t="shared" si="9"/>
        <v>0.5320345236095626</v>
      </c>
      <c r="N25" s="24">
        <f t="shared" si="9"/>
        <v>0.50239331785605534</v>
      </c>
      <c r="O25" s="24">
        <f t="shared" si="9"/>
        <v>0.47432900914146753</v>
      </c>
      <c r="P25" s="24">
        <f t="shared" si="9"/>
        <v>0.44790274706465294</v>
      </c>
      <c r="Q25" s="24">
        <f t="shared" si="9"/>
        <v>0.42294876965500755</v>
      </c>
      <c r="R25" s="24">
        <f t="shared" si="9"/>
        <v>0.39938505161001664</v>
      </c>
      <c r="S25" s="24">
        <f t="shared" si="9"/>
        <v>0.37707491135535165</v>
      </c>
      <c r="T25" s="24">
        <f t="shared" si="9"/>
        <v>0.35606696067549731</v>
      </c>
      <c r="U25" s="24">
        <f t="shared" si="9"/>
        <v>0.33622942462275479</v>
      </c>
      <c r="V25" s="24">
        <f t="shared" si="9"/>
        <v>0.31749709596105269</v>
      </c>
      <c r="W25" s="24">
        <f t="shared" si="9"/>
        <v>0.29976131763688901</v>
      </c>
      <c r="X25" s="24">
        <f t="shared" si="9"/>
        <v>0.28306073431245427</v>
      </c>
      <c r="Y25" s="24">
        <f t="shared" si="9"/>
        <v>0.26729058953017398</v>
      </c>
      <c r="Z25" s="24">
        <f t="shared" si="9"/>
        <v>0.25239904582641548</v>
      </c>
      <c r="AA25" s="24">
        <f t="shared" si="9"/>
        <v>0.23829972465795707</v>
      </c>
      <c r="AB25" s="24">
        <f t="shared" si="9"/>
        <v>0.22502334717465258</v>
      </c>
      <c r="AC25" s="24">
        <f t="shared" si="9"/>
        <v>0.21248663567011578</v>
      </c>
      <c r="AD25" s="24">
        <f t="shared" si="9"/>
        <v>0.20064838118046815</v>
      </c>
      <c r="AE25" s="24">
        <f t="shared" si="9"/>
        <v>0.18943991579609307</v>
      </c>
      <c r="AF25" s="24">
        <f t="shared" si="9"/>
        <v>0.17888566175268469</v>
      </c>
    </row>
    <row r="26" spans="1:32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10">EDATE(C26,12)</f>
        <v>44378</v>
      </c>
      <c r="E26" s="26">
        <f t="shared" si="10"/>
        <v>44743</v>
      </c>
      <c r="F26" s="26">
        <f t="shared" si="10"/>
        <v>45108</v>
      </c>
      <c r="G26" s="26">
        <f t="shared" si="10"/>
        <v>45474</v>
      </c>
      <c r="H26" s="26">
        <f t="shared" si="10"/>
        <v>45839</v>
      </c>
      <c r="I26" s="26">
        <f t="shared" si="10"/>
        <v>46204</v>
      </c>
      <c r="J26" s="26">
        <f t="shared" si="10"/>
        <v>46569</v>
      </c>
      <c r="K26" s="26">
        <f t="shared" si="10"/>
        <v>46935</v>
      </c>
      <c r="L26" s="26">
        <f t="shared" si="10"/>
        <v>47300</v>
      </c>
      <c r="M26" s="26">
        <f t="shared" si="10"/>
        <v>47665</v>
      </c>
      <c r="N26" s="26">
        <f t="shared" si="10"/>
        <v>48030</v>
      </c>
      <c r="O26" s="26">
        <f t="shared" si="10"/>
        <v>48396</v>
      </c>
      <c r="P26" s="26">
        <f t="shared" si="10"/>
        <v>48761</v>
      </c>
      <c r="Q26" s="26">
        <f t="shared" si="10"/>
        <v>49126</v>
      </c>
      <c r="R26" s="26">
        <f t="shared" si="10"/>
        <v>49491</v>
      </c>
      <c r="S26" s="26">
        <f t="shared" si="10"/>
        <v>49857</v>
      </c>
      <c r="T26" s="26">
        <f t="shared" si="10"/>
        <v>50222</v>
      </c>
      <c r="U26" s="26">
        <f t="shared" si="10"/>
        <v>50587</v>
      </c>
      <c r="V26" s="26">
        <f t="shared" si="10"/>
        <v>50952</v>
      </c>
      <c r="W26" s="26">
        <f t="shared" si="10"/>
        <v>51318</v>
      </c>
      <c r="X26" s="26">
        <f t="shared" si="10"/>
        <v>51683</v>
      </c>
      <c r="Y26" s="26">
        <f t="shared" si="10"/>
        <v>52048</v>
      </c>
      <c r="Z26" s="26">
        <f t="shared" si="10"/>
        <v>52413</v>
      </c>
      <c r="AA26" s="26">
        <f t="shared" si="10"/>
        <v>52779</v>
      </c>
      <c r="AB26" s="26">
        <f t="shared" si="10"/>
        <v>53144</v>
      </c>
      <c r="AC26" s="26">
        <f t="shared" si="10"/>
        <v>53509</v>
      </c>
      <c r="AD26" s="26">
        <f t="shared" si="10"/>
        <v>53874</v>
      </c>
      <c r="AE26" s="26">
        <f t="shared" si="10"/>
        <v>54240</v>
      </c>
      <c r="AF26" s="26">
        <f t="shared" si="10"/>
        <v>54605</v>
      </c>
    </row>
    <row r="27" spans="1:32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2" x14ac:dyDescent="0.25">
      <c r="A28" s="82" t="s">
        <v>81</v>
      </c>
      <c r="B28" s="82">
        <v>0</v>
      </c>
      <c r="C28" s="114">
        <f>+'Market benefits'!I118</f>
        <v>5.3261350971287706</v>
      </c>
      <c r="D28" s="114">
        <f>+'Market benefits'!J118</f>
        <v>5.5014548155849727</v>
      </c>
      <c r="E28" s="114">
        <f>+'Market benefits'!K118</f>
        <v>4.9902804912247172</v>
      </c>
      <c r="F28" s="114">
        <f>+'Market benefits'!L118</f>
        <v>0.34672242123122399</v>
      </c>
      <c r="G28" s="114">
        <f>+'Market benefits'!M118</f>
        <v>-1.1116489556639662</v>
      </c>
      <c r="H28" s="114">
        <f>+'Market benefits'!N118</f>
        <v>-36.98189080077325</v>
      </c>
      <c r="I28" s="114">
        <f>+'Market benefits'!O118</f>
        <v>64.218911865590457</v>
      </c>
      <c r="J28" s="114">
        <f>+'Market benefits'!P118</f>
        <v>25.744775514389833</v>
      </c>
      <c r="K28" s="114">
        <f>+'Market benefits'!Q118</f>
        <v>40.180174763477211</v>
      </c>
      <c r="L28" s="114">
        <f>+'Market benefits'!R118</f>
        <v>105.76249250477076</v>
      </c>
      <c r="M28" s="114">
        <f>+'Market benefits'!S118</f>
        <v>69.090716074922071</v>
      </c>
      <c r="N28" s="114">
        <f>+'Market benefits'!T118</f>
        <v>134.92327874288802</v>
      </c>
      <c r="O28" s="114">
        <f>+'Market benefits'!U118</f>
        <v>114.85154008805814</v>
      </c>
      <c r="P28" s="114">
        <f>+'Market benefits'!V118</f>
        <v>125.61480087783738</v>
      </c>
      <c r="Q28" s="114">
        <f>+'Market benefits'!W118</f>
        <v>54.117705685553851</v>
      </c>
      <c r="R28" s="114">
        <f>+'Market benefits'!X118</f>
        <v>157.27514696510698</v>
      </c>
      <c r="S28" s="114">
        <f>+'Market benefits'!Y118</f>
        <v>128.68561648166005</v>
      </c>
      <c r="T28" s="114">
        <f>+'Market benefits'!Z118</f>
        <v>132.88126242844885</v>
      </c>
      <c r="U28" s="114">
        <f>+'Market benefits'!AA118</f>
        <v>140.15312898666556</v>
      </c>
      <c r="V28" s="114">
        <f>+'Market benefits'!AB118</f>
        <v>82.028092468237645</v>
      </c>
      <c r="W28" s="114">
        <f>+'Market benefits'!AC118</f>
        <v>73.39017765099517</v>
      </c>
      <c r="X28" s="114">
        <f>+'Market benefits'!AD118</f>
        <v>119.58060992088033</v>
      </c>
      <c r="Y28" s="114">
        <f>+'Market benefits'!AE118</f>
        <v>111.90822808554286</v>
      </c>
      <c r="Z28" s="114">
        <f>+'Market benefits'!AF118</f>
        <v>112.82886723322082</v>
      </c>
      <c r="AA28" s="114">
        <f>+'Market benefits'!AG118</f>
        <v>95.831411002804558</v>
      </c>
      <c r="AB28" s="114">
        <f>+'Market benefits'!AH118</f>
        <v>87.123948016393186</v>
      </c>
      <c r="AC28" s="114">
        <f>+'Market benefits'!AI118</f>
        <v>88.954515991538941</v>
      </c>
      <c r="AD28" s="114">
        <f>+'Market benefits'!AJ118</f>
        <v>55.124730627382768</v>
      </c>
      <c r="AE28" s="114">
        <f>+'Market benefits'!AK118</f>
        <v>53.777427860225274</v>
      </c>
      <c r="AF28" s="114">
        <f>+'Market benefits'!AL118</f>
        <v>85.167991019884283</v>
      </c>
    </row>
    <row r="29" spans="1:32" x14ac:dyDescent="0.25">
      <c r="A29" s="84" t="s">
        <v>82</v>
      </c>
      <c r="B29" s="131">
        <f t="shared" ref="B29:AF29" si="11">+B28/((1+$B$3)^(($H$10-$B$10)/(365)))</f>
        <v>0</v>
      </c>
      <c r="C29" s="130">
        <f t="shared" si="11"/>
        <v>3.7748526279664922</v>
      </c>
      <c r="D29" s="130">
        <f t="shared" si="11"/>
        <v>3.8991089766846292</v>
      </c>
      <c r="E29" s="130">
        <f t="shared" si="11"/>
        <v>3.5368185528648266</v>
      </c>
      <c r="F29" s="130">
        <f t="shared" si="11"/>
        <v>0.24573654612425377</v>
      </c>
      <c r="G29" s="130">
        <f t="shared" si="11"/>
        <v>-0.78787167526533253</v>
      </c>
      <c r="H29" s="130">
        <f t="shared" si="11"/>
        <v>-26.210598328931873</v>
      </c>
      <c r="I29" s="130">
        <f t="shared" si="11"/>
        <v>45.514603704223639</v>
      </c>
      <c r="J29" s="130">
        <f t="shared" si="11"/>
        <v>18.246389123567564</v>
      </c>
      <c r="K29" s="130">
        <f t="shared" si="11"/>
        <v>28.477354691928468</v>
      </c>
      <c r="L29" s="130">
        <f t="shared" si="11"/>
        <v>74.95826063201865</v>
      </c>
      <c r="M29" s="130">
        <f t="shared" si="11"/>
        <v>48.967453207130092</v>
      </c>
      <c r="N29" s="130">
        <f t="shared" si="11"/>
        <v>95.625718095474099</v>
      </c>
      <c r="O29" s="130">
        <f t="shared" si="11"/>
        <v>81.400045252536572</v>
      </c>
      <c r="P29" s="130">
        <f t="shared" si="11"/>
        <v>89.028414142332423</v>
      </c>
      <c r="Q29" s="130">
        <f t="shared" si="11"/>
        <v>38.355460348115741</v>
      </c>
      <c r="R29" s="130">
        <f t="shared" si="11"/>
        <v>111.46741323837222</v>
      </c>
      <c r="S29" s="130">
        <f t="shared" si="11"/>
        <v>91.204828397828763</v>
      </c>
      <c r="T29" s="130">
        <f t="shared" si="11"/>
        <v>94.178456523932937</v>
      </c>
      <c r="U29" s="130">
        <f t="shared" si="11"/>
        <v>99.332329658375954</v>
      </c>
      <c r="V29" s="130">
        <f t="shared" si="11"/>
        <v>58.136707908090642</v>
      </c>
      <c r="W29" s="130">
        <f t="shared" si="11"/>
        <v>52.014659771235031</v>
      </c>
      <c r="X29" s="130">
        <f t="shared" si="11"/>
        <v>84.751732988713115</v>
      </c>
      <c r="Y29" s="130">
        <f t="shared" si="11"/>
        <v>79.313998082308075</v>
      </c>
      <c r="Z29" s="130">
        <f t="shared" si="11"/>
        <v>79.966493192297776</v>
      </c>
      <c r="AA29" s="130">
        <f t="shared" si="11"/>
        <v>67.919691684254659</v>
      </c>
      <c r="AB29" s="130">
        <f t="shared" si="11"/>
        <v>61.748351878229968</v>
      </c>
      <c r="AC29" s="130">
        <f t="shared" si="11"/>
        <v>63.04575125050188</v>
      </c>
      <c r="AD29" s="130">
        <f t="shared" si="11"/>
        <v>39.069180649754344</v>
      </c>
      <c r="AE29" s="130">
        <f t="shared" si="11"/>
        <v>38.114291354134956</v>
      </c>
      <c r="AF29" s="130">
        <f t="shared" si="11"/>
        <v>60.3620841111128</v>
      </c>
    </row>
    <row r="30" spans="1:32" x14ac:dyDescent="0.25">
      <c r="A30" s="78" t="s">
        <v>85</v>
      </c>
      <c r="B30" s="132">
        <f t="shared" ref="B30" si="12">+B29/B25</f>
        <v>0</v>
      </c>
      <c r="C30" s="79">
        <f>+C29/C25</f>
        <v>3.9981968204186322</v>
      </c>
      <c r="D30" s="79">
        <f t="shared" ref="D30:AF30" si="13">+D29/D25</f>
        <v>4.3734634545480073</v>
      </c>
      <c r="E30" s="79">
        <f t="shared" si="13"/>
        <v>4.2011565818668295</v>
      </c>
      <c r="F30" s="79">
        <f t="shared" si="13"/>
        <v>0.3091162231239481</v>
      </c>
      <c r="G30" s="79">
        <f t="shared" si="13"/>
        <v>-1.0497157277280136</v>
      </c>
      <c r="H30" s="79">
        <f t="shared" si="13"/>
        <v>-36.98189080077325</v>
      </c>
      <c r="I30" s="79">
        <f t="shared" si="13"/>
        <v>68.007827665660287</v>
      </c>
      <c r="J30" s="79">
        <f t="shared" si="13"/>
        <v>28.872276588653424</v>
      </c>
      <c r="K30" s="79">
        <f t="shared" si="13"/>
        <v>47.72741466519706</v>
      </c>
      <c r="L30" s="79">
        <f t="shared" si="13"/>
        <v>133.04045632153887</v>
      </c>
      <c r="M30" s="79">
        <f t="shared" si="13"/>
        <v>92.038112254281472</v>
      </c>
      <c r="N30" s="79">
        <f t="shared" si="13"/>
        <v>190.34034629193172</v>
      </c>
      <c r="O30" s="79">
        <f t="shared" si="13"/>
        <v>171.61093604599503</v>
      </c>
      <c r="P30" s="79">
        <f t="shared" si="13"/>
        <v>198.76728759933579</v>
      </c>
      <c r="Q30" s="79">
        <f t="shared" si="13"/>
        <v>90.685830294297034</v>
      </c>
      <c r="R30" s="79">
        <f t="shared" si="13"/>
        <v>279.09760966020241</v>
      </c>
      <c r="S30" s="79">
        <f t="shared" si="13"/>
        <v>241.87456033604485</v>
      </c>
      <c r="T30" s="79">
        <f t="shared" si="13"/>
        <v>264.49647657638968</v>
      </c>
      <c r="U30" s="79">
        <f t="shared" si="13"/>
        <v>295.43021039822906</v>
      </c>
      <c r="V30" s="79">
        <f t="shared" si="13"/>
        <v>183.10941626761291</v>
      </c>
      <c r="W30" s="79">
        <f t="shared" si="13"/>
        <v>173.52025331781516</v>
      </c>
      <c r="X30" s="79">
        <f t="shared" si="13"/>
        <v>299.41183186206467</v>
      </c>
      <c r="Y30" s="79">
        <f t="shared" si="13"/>
        <v>296.73322290066801</v>
      </c>
      <c r="Z30" s="79">
        <f t="shared" si="13"/>
        <v>316.82565570114639</v>
      </c>
      <c r="AA30" s="79">
        <f t="shared" si="13"/>
        <v>285.01791926844658</v>
      </c>
      <c r="AB30" s="79">
        <f t="shared" si="13"/>
        <v>274.40864538515547</v>
      </c>
      <c r="AC30" s="79">
        <f t="shared" si="13"/>
        <v>296.70454827276774</v>
      </c>
      <c r="AD30" s="79">
        <f t="shared" si="13"/>
        <v>194.71465665409255</v>
      </c>
      <c r="AE30" s="79">
        <f t="shared" si="13"/>
        <v>201.1946172693612</v>
      </c>
      <c r="AF30" s="79">
        <f t="shared" si="13"/>
        <v>337.43388664970456</v>
      </c>
    </row>
    <row r="31" spans="1:32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1">
        <f>+'FCAS benefits'!J10</f>
        <v>15.704394790384441</v>
      </c>
      <c r="J31" s="81">
        <f>+'FCAS benefits'!K10</f>
        <v>15.788363499540408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2" x14ac:dyDescent="0.25">
      <c r="A32" s="76" t="s">
        <v>80</v>
      </c>
      <c r="B32" s="76">
        <f>+B31+B30</f>
        <v>0</v>
      </c>
      <c r="C32" s="77">
        <f t="shared" ref="C32:AF32" si="14">+C31+C30</f>
        <v>3.9981968204186322</v>
      </c>
      <c r="D32" s="77">
        <f t="shared" si="14"/>
        <v>4.3734634545480073</v>
      </c>
      <c r="E32" s="77">
        <f t="shared" si="14"/>
        <v>4.2011565818668295</v>
      </c>
      <c r="F32" s="77">
        <f t="shared" si="14"/>
        <v>0.3091162231239481</v>
      </c>
      <c r="G32" s="77">
        <f t="shared" si="14"/>
        <v>-1.0497157277280136</v>
      </c>
      <c r="H32" s="77">
        <f t="shared" si="14"/>
        <v>-36.98189080077325</v>
      </c>
      <c r="I32" s="77">
        <f t="shared" si="14"/>
        <v>83.712222456044728</v>
      </c>
      <c r="J32" s="77">
        <f t="shared" si="14"/>
        <v>44.66064008819383</v>
      </c>
      <c r="K32" s="77">
        <f t="shared" si="14"/>
        <v>63.603537316309989</v>
      </c>
      <c r="L32" s="77">
        <f t="shared" si="14"/>
        <v>149.00223545286178</v>
      </c>
      <c r="M32" s="77">
        <f t="shared" si="14"/>
        <v>108.0864044306165</v>
      </c>
      <c r="N32" s="77">
        <f t="shared" si="14"/>
        <v>206.47601664372897</v>
      </c>
      <c r="O32" s="77">
        <f t="shared" si="14"/>
        <v>187.83485835500912</v>
      </c>
      <c r="P32" s="77">
        <f t="shared" si="14"/>
        <v>215.08034438513886</v>
      </c>
      <c r="Q32" s="77">
        <f t="shared" si="14"/>
        <v>107.08891290165701</v>
      </c>
      <c r="R32" s="77">
        <f t="shared" si="14"/>
        <v>295.59161834733487</v>
      </c>
      <c r="S32" s="77">
        <f t="shared" si="14"/>
        <v>258.4604043637475</v>
      </c>
      <c r="T32" s="77">
        <f t="shared" si="14"/>
        <v>281.17507429806824</v>
      </c>
      <c r="U32" s="77">
        <f t="shared" si="14"/>
        <v>312.20248935082327</v>
      </c>
      <c r="V32" s="77">
        <f t="shared" si="14"/>
        <v>199.9763132634319</v>
      </c>
      <c r="W32" s="77">
        <f t="shared" si="14"/>
        <v>190.4827145372912</v>
      </c>
      <c r="X32" s="77">
        <f t="shared" si="14"/>
        <v>316.47081294743435</v>
      </c>
      <c r="Y32" s="77">
        <f t="shared" si="14"/>
        <v>313.88968905059028</v>
      </c>
      <c r="Z32" s="77">
        <f t="shared" si="14"/>
        <v>334.08058176626673</v>
      </c>
      <c r="AA32" s="77">
        <f t="shared" si="14"/>
        <v>302.37228984791699</v>
      </c>
      <c r="AB32" s="77">
        <f t="shared" si="14"/>
        <v>291.86345492411942</v>
      </c>
      <c r="AC32" s="77">
        <f t="shared" si="14"/>
        <v>314.26080116082022</v>
      </c>
      <c r="AD32" s="77">
        <f t="shared" si="14"/>
        <v>212.37336732472443</v>
      </c>
      <c r="AE32" s="77">
        <f t="shared" si="14"/>
        <v>218.95681030039827</v>
      </c>
      <c r="AF32" s="77">
        <f t="shared" si="14"/>
        <v>355.30059686475084</v>
      </c>
    </row>
    <row r="33" spans="1:32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7">
        <f>+'Project costs'!C8</f>
        <v>116.34654329591852</v>
      </c>
      <c r="J33" s="87">
        <f>+I33</f>
        <v>116.34654329591852</v>
      </c>
      <c r="K33" s="87">
        <f>+J33</f>
        <v>116.34654329591852</v>
      </c>
      <c r="L33" s="87">
        <f>+K33</f>
        <v>116.34654329591852</v>
      </c>
      <c r="M33" s="87">
        <f>+L33</f>
        <v>116.34654329591852</v>
      </c>
      <c r="N33" s="87">
        <f>+M33</f>
        <v>116.34654329591852</v>
      </c>
      <c r="O33" s="87">
        <f t="shared" ref="O33:AF33" si="15">+N33</f>
        <v>116.34654329591852</v>
      </c>
      <c r="P33" s="87">
        <f t="shared" si="15"/>
        <v>116.34654329591852</v>
      </c>
      <c r="Q33" s="87">
        <f t="shared" si="15"/>
        <v>116.34654329591852</v>
      </c>
      <c r="R33" s="87">
        <f t="shared" si="15"/>
        <v>116.34654329591852</v>
      </c>
      <c r="S33" s="87">
        <f t="shared" si="15"/>
        <v>116.34654329591852</v>
      </c>
      <c r="T33" s="87">
        <f t="shared" si="15"/>
        <v>116.34654329591852</v>
      </c>
      <c r="U33" s="87">
        <f t="shared" si="15"/>
        <v>116.34654329591852</v>
      </c>
      <c r="V33" s="87">
        <f t="shared" si="15"/>
        <v>116.34654329591852</v>
      </c>
      <c r="W33" s="87">
        <f t="shared" si="15"/>
        <v>116.34654329591852</v>
      </c>
      <c r="X33" s="87">
        <f t="shared" si="15"/>
        <v>116.34654329591852</v>
      </c>
      <c r="Y33" s="87">
        <f t="shared" si="15"/>
        <v>116.34654329591852</v>
      </c>
      <c r="Z33" s="87">
        <f t="shared" si="15"/>
        <v>116.34654329591852</v>
      </c>
      <c r="AA33" s="87">
        <f t="shared" si="15"/>
        <v>116.34654329591852</v>
      </c>
      <c r="AB33" s="87">
        <f t="shared" si="15"/>
        <v>116.34654329591852</v>
      </c>
      <c r="AC33" s="87">
        <f t="shared" si="15"/>
        <v>116.34654329591852</v>
      </c>
      <c r="AD33" s="87">
        <f t="shared" si="15"/>
        <v>116.34654329591852</v>
      </c>
      <c r="AE33" s="87">
        <f t="shared" si="15"/>
        <v>116.34654329591852</v>
      </c>
      <c r="AF33" s="87">
        <f t="shared" si="15"/>
        <v>116.34654329591852</v>
      </c>
    </row>
    <row r="34" spans="1:32" x14ac:dyDescent="0.25">
      <c r="A34" t="s">
        <v>121</v>
      </c>
      <c r="B34" s="64">
        <f>XNPV($B$3,B32:AF32,$B$10:$AF$10)</f>
        <v>1733.7232423869859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2" x14ac:dyDescent="0.25">
      <c r="A35" t="s">
        <v>122</v>
      </c>
      <c r="B35" s="64">
        <f>+XNPV($B$3,B33:AF33,$B$10:$AF$10)</f>
        <v>1044.1488984700893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2" ht="15.75" thickBot="1" x14ac:dyDescent="0.3">
      <c r="A36" s="1" t="s">
        <v>123</v>
      </c>
      <c r="B36" s="105">
        <f>+B34-B35</f>
        <v>689.57434391689662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2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2" ht="15.75" thickTop="1" x14ac:dyDescent="0.25">
      <c r="A38" s="115" t="str">
        <f>+A2</f>
        <v>Option 2:  750 MW in 2026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2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2" x14ac:dyDescent="0.25">
      <c r="A40" s="19" t="s">
        <v>73</v>
      </c>
      <c r="B40" s="1">
        <v>0</v>
      </c>
      <c r="C40" s="1">
        <f>+B40+1</f>
        <v>1</v>
      </c>
      <c r="D40" s="1">
        <f t="shared" ref="D40:AF40" si="16">+C40+1</f>
        <v>2</v>
      </c>
      <c r="E40" s="1">
        <f t="shared" si="16"/>
        <v>3</v>
      </c>
      <c r="F40" s="1">
        <f t="shared" si="16"/>
        <v>4</v>
      </c>
      <c r="G40" s="1">
        <f t="shared" si="16"/>
        <v>5</v>
      </c>
      <c r="H40" s="28">
        <f t="shared" si="16"/>
        <v>6</v>
      </c>
      <c r="I40" s="1">
        <f t="shared" si="16"/>
        <v>7</v>
      </c>
      <c r="J40" s="1">
        <f t="shared" si="16"/>
        <v>8</v>
      </c>
      <c r="K40" s="1">
        <f t="shared" si="16"/>
        <v>9</v>
      </c>
      <c r="L40" s="1">
        <f t="shared" si="16"/>
        <v>10</v>
      </c>
      <c r="M40" s="1">
        <f t="shared" si="16"/>
        <v>11</v>
      </c>
      <c r="N40" s="1">
        <f t="shared" si="16"/>
        <v>12</v>
      </c>
      <c r="O40" s="1">
        <f t="shared" si="16"/>
        <v>13</v>
      </c>
      <c r="P40" s="1">
        <f t="shared" si="16"/>
        <v>14</v>
      </c>
      <c r="Q40" s="1">
        <f t="shared" si="16"/>
        <v>15</v>
      </c>
      <c r="R40" s="1">
        <f t="shared" si="16"/>
        <v>16</v>
      </c>
      <c r="S40" s="1">
        <f t="shared" si="16"/>
        <v>17</v>
      </c>
      <c r="T40" s="1">
        <f t="shared" si="16"/>
        <v>18</v>
      </c>
      <c r="U40" s="1">
        <f t="shared" si="16"/>
        <v>19</v>
      </c>
      <c r="V40" s="1">
        <f t="shared" si="16"/>
        <v>20</v>
      </c>
      <c r="W40" s="1">
        <f t="shared" si="16"/>
        <v>21</v>
      </c>
      <c r="X40" s="1">
        <f t="shared" si="16"/>
        <v>22</v>
      </c>
      <c r="Y40" s="1">
        <f t="shared" si="16"/>
        <v>23</v>
      </c>
      <c r="Z40" s="1">
        <f t="shared" si="16"/>
        <v>24</v>
      </c>
      <c r="AA40" s="1">
        <f t="shared" si="16"/>
        <v>25</v>
      </c>
      <c r="AB40" s="1">
        <f t="shared" si="16"/>
        <v>26</v>
      </c>
      <c r="AC40" s="1">
        <f t="shared" si="16"/>
        <v>27</v>
      </c>
      <c r="AD40" s="1">
        <f t="shared" si="16"/>
        <v>28</v>
      </c>
      <c r="AE40" s="1">
        <f t="shared" si="16"/>
        <v>29</v>
      </c>
      <c r="AF40" s="1">
        <f t="shared" si="16"/>
        <v>30</v>
      </c>
    </row>
    <row r="41" spans="1:32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7">1/((1+$B$3)^((D42-$B$10)/365))</f>
        <v>0.89153802637356161</v>
      </c>
      <c r="E41" s="24">
        <f t="shared" si="17"/>
        <v>0.84186782471535571</v>
      </c>
      <c r="F41" s="24">
        <f t="shared" si="17"/>
        <v>0.79496489585963725</v>
      </c>
      <c r="G41" s="24">
        <f t="shared" si="17"/>
        <v>0.75055717891413165</v>
      </c>
      <c r="H41" s="24">
        <f t="shared" si="17"/>
        <v>0.70874143429096481</v>
      </c>
      <c r="I41" s="24">
        <f t="shared" si="17"/>
        <v>0.66925536760242199</v>
      </c>
      <c r="J41" s="24">
        <f t="shared" si="17"/>
        <v>0.63196918564912374</v>
      </c>
      <c r="K41" s="24">
        <f t="shared" si="17"/>
        <v>0.59666660957217577</v>
      </c>
      <c r="L41" s="24">
        <f t="shared" si="17"/>
        <v>0.56342456050252676</v>
      </c>
      <c r="M41" s="24">
        <f t="shared" si="17"/>
        <v>0.5320345236095626</v>
      </c>
      <c r="N41" s="24">
        <f t="shared" si="17"/>
        <v>0.50239331785605534</v>
      </c>
      <c r="O41" s="24">
        <f t="shared" si="17"/>
        <v>0.47432900914146753</v>
      </c>
      <c r="P41" s="24">
        <f t="shared" si="17"/>
        <v>0.44790274706465294</v>
      </c>
      <c r="Q41" s="24">
        <f t="shared" si="17"/>
        <v>0.42294876965500755</v>
      </c>
      <c r="R41" s="24">
        <f t="shared" si="17"/>
        <v>0.39938505161001664</v>
      </c>
      <c r="S41" s="24">
        <f t="shared" si="17"/>
        <v>0.37707491135535165</v>
      </c>
      <c r="T41" s="24">
        <f t="shared" si="17"/>
        <v>0.35606696067549731</v>
      </c>
      <c r="U41" s="24">
        <f t="shared" si="17"/>
        <v>0.33622942462275479</v>
      </c>
      <c r="V41" s="24">
        <f t="shared" si="17"/>
        <v>0.31749709596105269</v>
      </c>
      <c r="W41" s="24">
        <f t="shared" si="17"/>
        <v>0.29976131763688901</v>
      </c>
      <c r="X41" s="24">
        <f t="shared" si="17"/>
        <v>0.28306073431245427</v>
      </c>
      <c r="Y41" s="24">
        <f t="shared" si="17"/>
        <v>0.26729058953017398</v>
      </c>
      <c r="Z41" s="24">
        <f t="shared" si="17"/>
        <v>0.25239904582641548</v>
      </c>
      <c r="AA41" s="24">
        <f t="shared" si="17"/>
        <v>0.23829972465795707</v>
      </c>
      <c r="AB41" s="24">
        <f t="shared" si="17"/>
        <v>0.22502334717465258</v>
      </c>
      <c r="AC41" s="24">
        <f t="shared" si="17"/>
        <v>0.21248663567011578</v>
      </c>
      <c r="AD41" s="24">
        <f t="shared" si="17"/>
        <v>0.20064838118046815</v>
      </c>
      <c r="AE41" s="24">
        <f t="shared" si="17"/>
        <v>0.18943991579609307</v>
      </c>
      <c r="AF41" s="24">
        <f t="shared" si="17"/>
        <v>0.17888566175268469</v>
      </c>
    </row>
    <row r="42" spans="1:32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18">EDATE(C42,12)</f>
        <v>44378</v>
      </c>
      <c r="E42" s="26">
        <f t="shared" si="18"/>
        <v>44743</v>
      </c>
      <c r="F42" s="26">
        <f t="shared" si="18"/>
        <v>45108</v>
      </c>
      <c r="G42" s="26">
        <f t="shared" si="18"/>
        <v>45474</v>
      </c>
      <c r="H42" s="26">
        <f t="shared" si="18"/>
        <v>45839</v>
      </c>
      <c r="I42" s="26">
        <f t="shared" si="18"/>
        <v>46204</v>
      </c>
      <c r="J42" s="26">
        <f t="shared" si="18"/>
        <v>46569</v>
      </c>
      <c r="K42" s="26">
        <f t="shared" si="18"/>
        <v>46935</v>
      </c>
      <c r="L42" s="26">
        <f t="shared" si="18"/>
        <v>47300</v>
      </c>
      <c r="M42" s="26">
        <f t="shared" si="18"/>
        <v>47665</v>
      </c>
      <c r="N42" s="26">
        <f t="shared" si="18"/>
        <v>48030</v>
      </c>
      <c r="O42" s="26">
        <f t="shared" si="18"/>
        <v>48396</v>
      </c>
      <c r="P42" s="26">
        <f t="shared" si="18"/>
        <v>48761</v>
      </c>
      <c r="Q42" s="26">
        <f t="shared" si="18"/>
        <v>49126</v>
      </c>
      <c r="R42" s="26">
        <f t="shared" si="18"/>
        <v>49491</v>
      </c>
      <c r="S42" s="26">
        <f t="shared" si="18"/>
        <v>49857</v>
      </c>
      <c r="T42" s="26">
        <f t="shared" si="18"/>
        <v>50222</v>
      </c>
      <c r="U42" s="26">
        <f t="shared" si="18"/>
        <v>50587</v>
      </c>
      <c r="V42" s="26">
        <f t="shared" si="18"/>
        <v>50952</v>
      </c>
      <c r="W42" s="26">
        <f t="shared" si="18"/>
        <v>51318</v>
      </c>
      <c r="X42" s="26">
        <f t="shared" si="18"/>
        <v>51683</v>
      </c>
      <c r="Y42" s="26">
        <f t="shared" si="18"/>
        <v>52048</v>
      </c>
      <c r="Z42" s="26">
        <f t="shared" si="18"/>
        <v>52413</v>
      </c>
      <c r="AA42" s="26">
        <f t="shared" si="18"/>
        <v>52779</v>
      </c>
      <c r="AB42" s="26">
        <f t="shared" si="18"/>
        <v>53144</v>
      </c>
      <c r="AC42" s="26">
        <f t="shared" si="18"/>
        <v>53509</v>
      </c>
      <c r="AD42" s="26">
        <f t="shared" si="18"/>
        <v>53874</v>
      </c>
      <c r="AE42" s="26">
        <f t="shared" si="18"/>
        <v>54240</v>
      </c>
      <c r="AF42" s="26">
        <f t="shared" si="18"/>
        <v>54605</v>
      </c>
    </row>
    <row r="43" spans="1:32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2" x14ac:dyDescent="0.25">
      <c r="A44" s="82" t="s">
        <v>81</v>
      </c>
      <c r="B44" s="82">
        <v>0</v>
      </c>
      <c r="C44" s="114">
        <f>+'Market benefits'!I137</f>
        <v>-9.8521609417803857E-2</v>
      </c>
      <c r="D44" s="114">
        <f>+'Market benefits'!J137</f>
        <v>4.1776754876018218</v>
      </c>
      <c r="E44" s="114">
        <f>+'Market benefits'!K137</f>
        <v>4.5050075097095394</v>
      </c>
      <c r="F44" s="114">
        <f>+'Market benefits'!L137</f>
        <v>7.6848615353486043</v>
      </c>
      <c r="G44" s="114">
        <f>+'Market benefits'!M137</f>
        <v>5.7356353820906651</v>
      </c>
      <c r="H44" s="114">
        <f>+'Market benefits'!N137</f>
        <v>-28.564383279799941</v>
      </c>
      <c r="I44" s="114">
        <f>+'Market benefits'!O137</f>
        <v>125.59360410155058</v>
      </c>
      <c r="J44" s="114">
        <f>+'Market benefits'!P137</f>
        <v>52.93296734308074</v>
      </c>
      <c r="K44" s="114">
        <f>+'Market benefits'!Q137</f>
        <v>146.25915885143536</v>
      </c>
      <c r="L44" s="114">
        <f>+'Market benefits'!R137</f>
        <v>109.00495418181291</v>
      </c>
      <c r="M44" s="114">
        <f>+'Market benefits'!S137</f>
        <v>160.00626925043687</v>
      </c>
      <c r="N44" s="114">
        <f>+'Market benefits'!T137</f>
        <v>110.0391341386831</v>
      </c>
      <c r="O44" s="114">
        <f>+'Market benefits'!U137</f>
        <v>147.0440152084546</v>
      </c>
      <c r="P44" s="114">
        <f>+'Market benefits'!V137</f>
        <v>177.83483292852162</v>
      </c>
      <c r="Q44" s="114">
        <f>+'Market benefits'!W137</f>
        <v>82.571440720069134</v>
      </c>
      <c r="R44" s="114">
        <f>+'Market benefits'!X137</f>
        <v>154.47493473213984</v>
      </c>
      <c r="S44" s="114">
        <f>+'Market benefits'!Y137</f>
        <v>127.83768070966235</v>
      </c>
      <c r="T44" s="114">
        <f>+'Market benefits'!Z137</f>
        <v>130.92415664810699</v>
      </c>
      <c r="U44" s="114">
        <f>+'Market benefits'!AA137</f>
        <v>148.00607180085487</v>
      </c>
      <c r="V44" s="114">
        <f>+'Market benefits'!AB137</f>
        <v>84.750576458606915</v>
      </c>
      <c r="W44" s="114">
        <f>+'Market benefits'!AC137</f>
        <v>67.1138097075996</v>
      </c>
      <c r="X44" s="114">
        <f>+'Market benefits'!AD137</f>
        <v>118.68785935111045</v>
      </c>
      <c r="Y44" s="114">
        <f>+'Market benefits'!AE137</f>
        <v>104.99916845211808</v>
      </c>
      <c r="Z44" s="114">
        <f>+'Market benefits'!AF137</f>
        <v>119.50653577283146</v>
      </c>
      <c r="AA44" s="114">
        <f>+'Market benefits'!AG137</f>
        <v>96.453048690107551</v>
      </c>
      <c r="AB44" s="114">
        <f>+'Market benefits'!AH137</f>
        <v>75.36594762885133</v>
      </c>
      <c r="AC44" s="114">
        <f>+'Market benefits'!AI137</f>
        <v>89.022761894834971</v>
      </c>
      <c r="AD44" s="114">
        <f>+'Market benefits'!AJ137</f>
        <v>57.467568126634681</v>
      </c>
      <c r="AE44" s="114">
        <f>+'Market benefits'!AK137</f>
        <v>53.421760255797778</v>
      </c>
      <c r="AF44" s="114">
        <f>+'Market benefits'!AL137</f>
        <v>83.709925381974188</v>
      </c>
    </row>
    <row r="45" spans="1:32" x14ac:dyDescent="0.25">
      <c r="A45" s="84" t="s">
        <v>82</v>
      </c>
      <c r="B45" s="131">
        <f t="shared" ref="B45:AF45" si="19">+B44/((1+$B$3)^(($H$10-$B$10)/(365)))</f>
        <v>0</v>
      </c>
      <c r="C45" s="130">
        <f t="shared" si="19"/>
        <v>-6.9826346767428535E-2</v>
      </c>
      <c r="D45" s="130">
        <f t="shared" si="19"/>
        <v>2.9608917170851212</v>
      </c>
      <c r="E45" s="130">
        <f t="shared" si="19"/>
        <v>3.1928854839231069</v>
      </c>
      <c r="F45" s="130">
        <f t="shared" si="19"/>
        <v>5.4465797868904362</v>
      </c>
      <c r="G45" s="130">
        <f t="shared" si="19"/>
        <v>4.0650824472729443</v>
      </c>
      <c r="H45" s="130">
        <f t="shared" si="19"/>
        <v>-20.244761975362266</v>
      </c>
      <c r="I45" s="130">
        <f t="shared" si="19"/>
        <v>89.013391108704568</v>
      </c>
      <c r="J45" s="130">
        <f t="shared" si="19"/>
        <v>37.51578719601185</v>
      </c>
      <c r="K45" s="130">
        <f t="shared" si="19"/>
        <v>103.65992602255636</v>
      </c>
      <c r="L45" s="130">
        <f t="shared" si="19"/>
        <v>77.256327571638991</v>
      </c>
      <c r="M45" s="130">
        <f t="shared" si="19"/>
        <v>113.40307276410094</v>
      </c>
      <c r="N45" s="130">
        <f t="shared" si="19"/>
        <v>77.98929375758614</v>
      </c>
      <c r="O45" s="130">
        <f t="shared" si="19"/>
        <v>104.21618624274257</v>
      </c>
      <c r="P45" s="130">
        <f t="shared" si="19"/>
        <v>126.03891455665452</v>
      </c>
      <c r="Q45" s="130">
        <f t="shared" si="19"/>
        <v>58.521801327413179</v>
      </c>
      <c r="R45" s="130">
        <f t="shared" si="19"/>
        <v>109.48278680405997</v>
      </c>
      <c r="S45" s="130">
        <f t="shared" si="19"/>
        <v>90.603861182596503</v>
      </c>
      <c r="T45" s="130">
        <f t="shared" si="19"/>
        <v>92.791374566114314</v>
      </c>
      <c r="U45" s="130">
        <f t="shared" si="19"/>
        <v>104.89803561190941</v>
      </c>
      <c r="V45" s="130">
        <f t="shared" si="19"/>
        <v>60.066245116259147</v>
      </c>
      <c r="W45" s="130">
        <f t="shared" si="19"/>
        <v>47.566337752895024</v>
      </c>
      <c r="X45" s="130">
        <f t="shared" si="19"/>
        <v>84.119003669430327</v>
      </c>
      <c r="Y45" s="130">
        <f t="shared" si="19"/>
        <v>74.417261248112794</v>
      </c>
      <c r="Z45" s="130">
        <f t="shared" si="19"/>
        <v>84.699233570781061</v>
      </c>
      <c r="AA45" s="130">
        <f t="shared" si="19"/>
        <v>68.360272070363095</v>
      </c>
      <c r="AB45" s="130">
        <f t="shared" si="19"/>
        <v>53.414969819169833</v>
      </c>
      <c r="AC45" s="130">
        <f t="shared" si="19"/>
        <v>63.094119949888388</v>
      </c>
      <c r="AD45" s="130">
        <f t="shared" si="19"/>
        <v>40.729646659284803</v>
      </c>
      <c r="AE45" s="130">
        <f t="shared" si="19"/>
        <v>37.862214986042176</v>
      </c>
      <c r="AF45" s="130">
        <f t="shared" si="19"/>
        <v>59.328692579610028</v>
      </c>
    </row>
    <row r="46" spans="1:32" x14ac:dyDescent="0.25">
      <c r="A46" s="78" t="s">
        <v>85</v>
      </c>
      <c r="B46" s="132">
        <f t="shared" ref="B46" si="20">+B45/B41</f>
        <v>0</v>
      </c>
      <c r="C46" s="79">
        <f>+C45/C41</f>
        <v>-7.3957715741971936E-2</v>
      </c>
      <c r="D46" s="79">
        <f t="shared" ref="D46:AF46" si="21">+D45/D41</f>
        <v>3.3211053589367414</v>
      </c>
      <c r="E46" s="79">
        <f t="shared" si="21"/>
        <v>3.7926208725255117</v>
      </c>
      <c r="F46" s="79">
        <f t="shared" si="21"/>
        <v>6.8513462861787922</v>
      </c>
      <c r="G46" s="79">
        <f t="shared" si="21"/>
        <v>5.4160862909260308</v>
      </c>
      <c r="H46" s="79">
        <f t="shared" si="21"/>
        <v>-28.564383279799944</v>
      </c>
      <c r="I46" s="79">
        <f t="shared" si="21"/>
        <v>133.00362674354207</v>
      </c>
      <c r="J46" s="79">
        <f t="shared" si="21"/>
        <v>59.363317148885528</v>
      </c>
      <c r="K46" s="79">
        <f t="shared" si="21"/>
        <v>173.73173621510847</v>
      </c>
      <c r="L46" s="79">
        <f t="shared" si="21"/>
        <v>137.1192045705869</v>
      </c>
      <c r="M46" s="79">
        <f t="shared" si="21"/>
        <v>213.149838462969</v>
      </c>
      <c r="N46" s="79">
        <f t="shared" si="21"/>
        <v>155.23553157594239</v>
      </c>
      <c r="O46" s="79">
        <f t="shared" si="21"/>
        <v>219.7128664581852</v>
      </c>
      <c r="P46" s="79">
        <f t="shared" si="21"/>
        <v>281.39794940454186</v>
      </c>
      <c r="Q46" s="79">
        <f t="shared" si="21"/>
        <v>138.36616991497212</v>
      </c>
      <c r="R46" s="79">
        <f t="shared" si="21"/>
        <v>274.12840406196648</v>
      </c>
      <c r="S46" s="79">
        <f t="shared" si="21"/>
        <v>240.28079952848501</v>
      </c>
      <c r="T46" s="79">
        <f t="shared" si="21"/>
        <v>260.60091166582572</v>
      </c>
      <c r="U46" s="79">
        <f t="shared" si="21"/>
        <v>311.98350867002102</v>
      </c>
      <c r="V46" s="79">
        <f t="shared" si="21"/>
        <v>189.18675439988107</v>
      </c>
      <c r="W46" s="79">
        <f t="shared" si="21"/>
        <v>158.68070679657785</v>
      </c>
      <c r="X46" s="79">
        <f t="shared" si="21"/>
        <v>297.17651893242197</v>
      </c>
      <c r="Y46" s="79">
        <f t="shared" si="21"/>
        <v>278.41332303886423</v>
      </c>
      <c r="Z46" s="79">
        <f t="shared" si="21"/>
        <v>335.57667895873101</v>
      </c>
      <c r="AA46" s="79">
        <f t="shared" si="21"/>
        <v>286.86676901739543</v>
      </c>
      <c r="AB46" s="79">
        <f t="shared" si="21"/>
        <v>237.37523456937842</v>
      </c>
      <c r="AC46" s="79">
        <f t="shared" si="21"/>
        <v>296.93217999762408</v>
      </c>
      <c r="AD46" s="79">
        <f t="shared" si="21"/>
        <v>202.99015830410087</v>
      </c>
      <c r="AE46" s="79">
        <f t="shared" si="21"/>
        <v>199.86397706593064</v>
      </c>
      <c r="AF46" s="79">
        <f t="shared" si="21"/>
        <v>331.65705958945944</v>
      </c>
    </row>
    <row r="47" spans="1:32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1">
        <f>+'FCAS benefits'!J10</f>
        <v>15.704394790384441</v>
      </c>
      <c r="J47" s="81">
        <f>+'FCAS benefits'!K10</f>
        <v>15.788363499540408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2" x14ac:dyDescent="0.25">
      <c r="A48" s="76" t="s">
        <v>80</v>
      </c>
      <c r="B48" s="76">
        <f>+B47+B46</f>
        <v>0</v>
      </c>
      <c r="C48" s="77">
        <f t="shared" ref="C48:AF48" si="22">+C47+C46</f>
        <v>-7.3957715741971936E-2</v>
      </c>
      <c r="D48" s="77">
        <f t="shared" si="22"/>
        <v>3.3211053589367414</v>
      </c>
      <c r="E48" s="77">
        <f t="shared" si="22"/>
        <v>3.7926208725255117</v>
      </c>
      <c r="F48" s="77">
        <f t="shared" si="22"/>
        <v>6.8513462861787922</v>
      </c>
      <c r="G48" s="77">
        <f t="shared" si="22"/>
        <v>5.4160862909260308</v>
      </c>
      <c r="H48" s="77">
        <f t="shared" si="22"/>
        <v>-28.564383279799944</v>
      </c>
      <c r="I48" s="77">
        <f t="shared" si="22"/>
        <v>148.70802153392651</v>
      </c>
      <c r="J48" s="77">
        <f t="shared" si="22"/>
        <v>75.151680648425938</v>
      </c>
      <c r="K48" s="77">
        <f t="shared" si="22"/>
        <v>189.60785886622139</v>
      </c>
      <c r="L48" s="77">
        <f t="shared" si="22"/>
        <v>153.08098370190982</v>
      </c>
      <c r="M48" s="77">
        <f t="shared" si="22"/>
        <v>229.19813063930403</v>
      </c>
      <c r="N48" s="77">
        <f t="shared" si="22"/>
        <v>171.37120192773963</v>
      </c>
      <c r="O48" s="77">
        <f t="shared" si="22"/>
        <v>235.93678876719929</v>
      </c>
      <c r="P48" s="77">
        <f t="shared" si="22"/>
        <v>297.71100619034496</v>
      </c>
      <c r="Q48" s="77">
        <f t="shared" si="22"/>
        <v>154.7692525223321</v>
      </c>
      <c r="R48" s="77">
        <f t="shared" si="22"/>
        <v>290.62241274909894</v>
      </c>
      <c r="S48" s="77">
        <f t="shared" si="22"/>
        <v>256.86664355618763</v>
      </c>
      <c r="T48" s="77">
        <f t="shared" si="22"/>
        <v>277.27950938750428</v>
      </c>
      <c r="U48" s="77">
        <f t="shared" si="22"/>
        <v>328.75578762261523</v>
      </c>
      <c r="V48" s="77">
        <f t="shared" si="22"/>
        <v>206.05365139570006</v>
      </c>
      <c r="W48" s="77">
        <f t="shared" si="22"/>
        <v>175.64316801605389</v>
      </c>
      <c r="X48" s="77">
        <f t="shared" si="22"/>
        <v>314.23550001779165</v>
      </c>
      <c r="Y48" s="77">
        <f t="shared" si="22"/>
        <v>295.5697891887865</v>
      </c>
      <c r="Z48" s="77">
        <f t="shared" si="22"/>
        <v>352.83160502385135</v>
      </c>
      <c r="AA48" s="77">
        <f t="shared" si="22"/>
        <v>304.22113959686584</v>
      </c>
      <c r="AB48" s="77">
        <f t="shared" si="22"/>
        <v>254.83004410834241</v>
      </c>
      <c r="AC48" s="77">
        <f t="shared" si="22"/>
        <v>314.48843288567656</v>
      </c>
      <c r="AD48" s="77">
        <f t="shared" si="22"/>
        <v>220.64886897473275</v>
      </c>
      <c r="AE48" s="77">
        <f t="shared" si="22"/>
        <v>217.62617009696771</v>
      </c>
      <c r="AF48" s="77">
        <f t="shared" si="22"/>
        <v>349.52376980450572</v>
      </c>
    </row>
    <row r="49" spans="1:32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7">
        <f>+'Project costs'!C8</f>
        <v>116.34654329591852</v>
      </c>
      <c r="J49" s="87">
        <f>+I49</f>
        <v>116.34654329591852</v>
      </c>
      <c r="K49" s="87">
        <f>+J49</f>
        <v>116.34654329591852</v>
      </c>
      <c r="L49" s="87">
        <f>+K49</f>
        <v>116.34654329591852</v>
      </c>
      <c r="M49" s="87">
        <f>+L49</f>
        <v>116.34654329591852</v>
      </c>
      <c r="N49" s="87">
        <f>+M49</f>
        <v>116.34654329591852</v>
      </c>
      <c r="O49" s="87">
        <f t="shared" ref="O49:AF49" si="23">+N49</f>
        <v>116.34654329591852</v>
      </c>
      <c r="P49" s="87">
        <f t="shared" si="23"/>
        <v>116.34654329591852</v>
      </c>
      <c r="Q49" s="87">
        <f t="shared" si="23"/>
        <v>116.34654329591852</v>
      </c>
      <c r="R49" s="87">
        <f t="shared" si="23"/>
        <v>116.34654329591852</v>
      </c>
      <c r="S49" s="87">
        <f t="shared" si="23"/>
        <v>116.34654329591852</v>
      </c>
      <c r="T49" s="87">
        <f t="shared" si="23"/>
        <v>116.34654329591852</v>
      </c>
      <c r="U49" s="87">
        <f t="shared" si="23"/>
        <v>116.34654329591852</v>
      </c>
      <c r="V49" s="87">
        <f t="shared" si="23"/>
        <v>116.34654329591852</v>
      </c>
      <c r="W49" s="87">
        <f t="shared" si="23"/>
        <v>116.34654329591852</v>
      </c>
      <c r="X49" s="87">
        <f t="shared" si="23"/>
        <v>116.34654329591852</v>
      </c>
      <c r="Y49" s="87">
        <f t="shared" si="23"/>
        <v>116.34654329591852</v>
      </c>
      <c r="Z49" s="87">
        <f t="shared" si="23"/>
        <v>116.34654329591852</v>
      </c>
      <c r="AA49" s="87">
        <f t="shared" si="23"/>
        <v>116.34654329591852</v>
      </c>
      <c r="AB49" s="87">
        <f t="shared" si="23"/>
        <v>116.34654329591852</v>
      </c>
      <c r="AC49" s="87">
        <f t="shared" si="23"/>
        <v>116.34654329591852</v>
      </c>
      <c r="AD49" s="87">
        <f t="shared" si="23"/>
        <v>116.34654329591852</v>
      </c>
      <c r="AE49" s="87">
        <f t="shared" si="23"/>
        <v>116.34654329591852</v>
      </c>
      <c r="AF49" s="87">
        <f t="shared" si="23"/>
        <v>116.34654329591852</v>
      </c>
    </row>
    <row r="50" spans="1:32" x14ac:dyDescent="0.25">
      <c r="A50" t="s">
        <v>121</v>
      </c>
      <c r="B50" s="64">
        <f>XNPV($B$3,B48:AF48,$B$10:$AF$10)</f>
        <v>2002.4651330480413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2" x14ac:dyDescent="0.25">
      <c r="A51" t="s">
        <v>122</v>
      </c>
      <c r="B51" s="64">
        <f>+XNPV($B$3,B49:AF49,$B$10:$AF$10)</f>
        <v>1044.1488984700893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2" ht="15.75" thickBot="1" x14ac:dyDescent="0.3">
      <c r="A52" s="1" t="s">
        <v>123</v>
      </c>
      <c r="B52" s="105">
        <f>+B50-B51</f>
        <v>958.31623457795195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2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2" ht="15.75" thickTop="1" x14ac:dyDescent="0.25">
      <c r="A54" s="115" t="str">
        <f>+A2</f>
        <v>Option 2:  750 MW in 2026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2" x14ac:dyDescent="0.25">
      <c r="A56" s="19" t="s">
        <v>73</v>
      </c>
      <c r="B56" s="1">
        <v>0</v>
      </c>
      <c r="C56" s="1">
        <f>+B56+1</f>
        <v>1</v>
      </c>
      <c r="D56" s="1">
        <f t="shared" ref="D56:AF56" si="24">+C56+1</f>
        <v>2</v>
      </c>
      <c r="E56" s="1">
        <f t="shared" si="24"/>
        <v>3</v>
      </c>
      <c r="F56" s="1">
        <f t="shared" si="24"/>
        <v>4</v>
      </c>
      <c r="G56" s="1">
        <f t="shared" si="24"/>
        <v>5</v>
      </c>
      <c r="H56" s="28">
        <f t="shared" si="24"/>
        <v>6</v>
      </c>
      <c r="I56" s="1">
        <f t="shared" si="24"/>
        <v>7</v>
      </c>
      <c r="J56" s="1">
        <f t="shared" si="24"/>
        <v>8</v>
      </c>
      <c r="K56" s="1">
        <f t="shared" si="24"/>
        <v>9</v>
      </c>
      <c r="L56" s="1">
        <f t="shared" si="24"/>
        <v>10</v>
      </c>
      <c r="M56" s="1">
        <f t="shared" si="24"/>
        <v>11</v>
      </c>
      <c r="N56" s="1">
        <f t="shared" si="24"/>
        <v>12</v>
      </c>
      <c r="O56" s="1">
        <f t="shared" si="24"/>
        <v>13</v>
      </c>
      <c r="P56" s="1">
        <f t="shared" si="24"/>
        <v>14</v>
      </c>
      <c r="Q56" s="1">
        <f t="shared" si="24"/>
        <v>15</v>
      </c>
      <c r="R56" s="1">
        <f t="shared" si="24"/>
        <v>16</v>
      </c>
      <c r="S56" s="1">
        <f t="shared" si="24"/>
        <v>17</v>
      </c>
      <c r="T56" s="1">
        <f t="shared" si="24"/>
        <v>18</v>
      </c>
      <c r="U56" s="1">
        <f t="shared" si="24"/>
        <v>19</v>
      </c>
      <c r="V56" s="1">
        <f t="shared" si="24"/>
        <v>20</v>
      </c>
      <c r="W56" s="1">
        <f t="shared" si="24"/>
        <v>21</v>
      </c>
      <c r="X56" s="1">
        <f t="shared" si="24"/>
        <v>22</v>
      </c>
      <c r="Y56" s="1">
        <f t="shared" si="24"/>
        <v>23</v>
      </c>
      <c r="Z56" s="1">
        <f t="shared" si="24"/>
        <v>24</v>
      </c>
      <c r="AA56" s="1">
        <f t="shared" si="24"/>
        <v>25</v>
      </c>
      <c r="AB56" s="1">
        <f t="shared" si="24"/>
        <v>26</v>
      </c>
      <c r="AC56" s="1">
        <f t="shared" si="24"/>
        <v>27</v>
      </c>
      <c r="AD56" s="1">
        <f t="shared" si="24"/>
        <v>28</v>
      </c>
      <c r="AE56" s="1">
        <f t="shared" si="24"/>
        <v>29</v>
      </c>
      <c r="AF56" s="1">
        <f t="shared" si="24"/>
        <v>30</v>
      </c>
    </row>
    <row r="57" spans="1:32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25">1/((1+$B$3)^((D58-$B$10)/365))</f>
        <v>0.89153802637356161</v>
      </c>
      <c r="E57" s="24">
        <f t="shared" si="25"/>
        <v>0.84186782471535571</v>
      </c>
      <c r="F57" s="24">
        <f t="shared" si="25"/>
        <v>0.79496489585963725</v>
      </c>
      <c r="G57" s="24">
        <f t="shared" si="25"/>
        <v>0.75055717891413165</v>
      </c>
      <c r="H57" s="24">
        <f t="shared" si="25"/>
        <v>0.70874143429096481</v>
      </c>
      <c r="I57" s="24">
        <f t="shared" si="25"/>
        <v>0.66925536760242199</v>
      </c>
      <c r="J57" s="24">
        <f t="shared" si="25"/>
        <v>0.63196918564912374</v>
      </c>
      <c r="K57" s="24">
        <f t="shared" si="25"/>
        <v>0.59666660957217577</v>
      </c>
      <c r="L57" s="24">
        <f t="shared" si="25"/>
        <v>0.56342456050252676</v>
      </c>
      <c r="M57" s="24">
        <f t="shared" si="25"/>
        <v>0.5320345236095626</v>
      </c>
      <c r="N57" s="24">
        <f t="shared" si="25"/>
        <v>0.50239331785605534</v>
      </c>
      <c r="O57" s="24">
        <f t="shared" si="25"/>
        <v>0.47432900914146753</v>
      </c>
      <c r="P57" s="24">
        <f t="shared" si="25"/>
        <v>0.44790274706465294</v>
      </c>
      <c r="Q57" s="24">
        <f t="shared" si="25"/>
        <v>0.42294876965500755</v>
      </c>
      <c r="R57" s="24">
        <f t="shared" si="25"/>
        <v>0.39938505161001664</v>
      </c>
      <c r="S57" s="24">
        <f t="shared" si="25"/>
        <v>0.37707491135535165</v>
      </c>
      <c r="T57" s="24">
        <f t="shared" si="25"/>
        <v>0.35606696067549731</v>
      </c>
      <c r="U57" s="24">
        <f t="shared" si="25"/>
        <v>0.33622942462275479</v>
      </c>
      <c r="V57" s="24">
        <f t="shared" si="25"/>
        <v>0.31749709596105269</v>
      </c>
      <c r="W57" s="24">
        <f t="shared" si="25"/>
        <v>0.29976131763688901</v>
      </c>
      <c r="X57" s="24">
        <f t="shared" si="25"/>
        <v>0.28306073431245427</v>
      </c>
      <c r="Y57" s="24">
        <f t="shared" si="25"/>
        <v>0.26729058953017398</v>
      </c>
      <c r="Z57" s="24">
        <f t="shared" si="25"/>
        <v>0.25239904582641548</v>
      </c>
      <c r="AA57" s="24">
        <f t="shared" si="25"/>
        <v>0.23829972465795707</v>
      </c>
      <c r="AB57" s="24">
        <f t="shared" si="25"/>
        <v>0.22502334717465258</v>
      </c>
      <c r="AC57" s="24">
        <f t="shared" si="25"/>
        <v>0.21248663567011578</v>
      </c>
      <c r="AD57" s="24">
        <f t="shared" si="25"/>
        <v>0.20064838118046815</v>
      </c>
      <c r="AE57" s="24">
        <f t="shared" si="25"/>
        <v>0.18943991579609307</v>
      </c>
      <c r="AF57" s="24">
        <f t="shared" si="25"/>
        <v>0.17888566175268469</v>
      </c>
    </row>
    <row r="58" spans="1:32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26">EDATE(C58,12)</f>
        <v>44378</v>
      </c>
      <c r="E58" s="26">
        <f t="shared" si="26"/>
        <v>44743</v>
      </c>
      <c r="F58" s="26">
        <f t="shared" si="26"/>
        <v>45108</v>
      </c>
      <c r="G58" s="26">
        <f t="shared" si="26"/>
        <v>45474</v>
      </c>
      <c r="H58" s="26">
        <f t="shared" si="26"/>
        <v>45839</v>
      </c>
      <c r="I58" s="26">
        <f t="shared" si="26"/>
        <v>46204</v>
      </c>
      <c r="J58" s="26">
        <f t="shared" si="26"/>
        <v>46569</v>
      </c>
      <c r="K58" s="26">
        <f t="shared" si="26"/>
        <v>46935</v>
      </c>
      <c r="L58" s="26">
        <f t="shared" si="26"/>
        <v>47300</v>
      </c>
      <c r="M58" s="26">
        <f t="shared" si="26"/>
        <v>47665</v>
      </c>
      <c r="N58" s="26">
        <f t="shared" si="26"/>
        <v>48030</v>
      </c>
      <c r="O58" s="26">
        <f t="shared" si="26"/>
        <v>48396</v>
      </c>
      <c r="P58" s="26">
        <f t="shared" si="26"/>
        <v>48761</v>
      </c>
      <c r="Q58" s="26">
        <f t="shared" si="26"/>
        <v>49126</v>
      </c>
      <c r="R58" s="26">
        <f t="shared" si="26"/>
        <v>49491</v>
      </c>
      <c r="S58" s="26">
        <f t="shared" si="26"/>
        <v>49857</v>
      </c>
      <c r="T58" s="26">
        <f t="shared" si="26"/>
        <v>50222</v>
      </c>
      <c r="U58" s="26">
        <f t="shared" si="26"/>
        <v>50587</v>
      </c>
      <c r="V58" s="26">
        <f t="shared" si="26"/>
        <v>50952</v>
      </c>
      <c r="W58" s="26">
        <f t="shared" si="26"/>
        <v>51318</v>
      </c>
      <c r="X58" s="26">
        <f t="shared" si="26"/>
        <v>51683</v>
      </c>
      <c r="Y58" s="26">
        <f t="shared" si="26"/>
        <v>52048</v>
      </c>
      <c r="Z58" s="26">
        <f t="shared" si="26"/>
        <v>52413</v>
      </c>
      <c r="AA58" s="26">
        <f t="shared" si="26"/>
        <v>52779</v>
      </c>
      <c r="AB58" s="26">
        <f t="shared" si="26"/>
        <v>53144</v>
      </c>
      <c r="AC58" s="26">
        <f t="shared" si="26"/>
        <v>53509</v>
      </c>
      <c r="AD58" s="26">
        <f t="shared" si="26"/>
        <v>53874</v>
      </c>
      <c r="AE58" s="26">
        <f t="shared" si="26"/>
        <v>54240</v>
      </c>
      <c r="AF58" s="26">
        <f t="shared" si="26"/>
        <v>54605</v>
      </c>
    </row>
    <row r="59" spans="1:32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2" x14ac:dyDescent="0.25">
      <c r="A60" s="82" t="s">
        <v>81</v>
      </c>
      <c r="B60" s="82">
        <v>0</v>
      </c>
      <c r="C60" s="83">
        <f>+'Market benefits'!I157</f>
        <v>0.41107542250497597</v>
      </c>
      <c r="D60" s="83">
        <f>+'Market benefits'!J157</f>
        <v>-4.5399874210551889</v>
      </c>
      <c r="E60" s="83">
        <f>+'Market benefits'!K157</f>
        <v>-9.9076535757258029</v>
      </c>
      <c r="F60" s="83">
        <f>+'Market benefits'!L157</f>
        <v>10.185813616794547</v>
      </c>
      <c r="G60" s="83">
        <f>+'Market benefits'!M157</f>
        <v>15.092871224295294</v>
      </c>
      <c r="H60" s="83">
        <f>+'Market benefits'!N157</f>
        <v>-17.000545976426821</v>
      </c>
      <c r="I60" s="83">
        <f>+'Market benefits'!O157</f>
        <v>94.552812670725913</v>
      </c>
      <c r="J60" s="83">
        <f>+'Market benefits'!P157</f>
        <v>153.93692886912328</v>
      </c>
      <c r="K60" s="83">
        <f>+'Market benefits'!Q157</f>
        <v>186.40210665765107</v>
      </c>
      <c r="L60" s="83">
        <f>+'Market benefits'!R157</f>
        <v>116.53904746756486</v>
      </c>
      <c r="M60" s="83">
        <f>+'Market benefits'!S157</f>
        <v>108.27204891436006</v>
      </c>
      <c r="N60" s="83">
        <f>+'Market benefits'!T157</f>
        <v>96.021332068940708</v>
      </c>
      <c r="O60" s="83">
        <f>+'Market benefits'!U157</f>
        <v>121.75554011626744</v>
      </c>
      <c r="P60" s="83">
        <f>+'Market benefits'!V157</f>
        <v>156.01408233983869</v>
      </c>
      <c r="Q60" s="83">
        <f>+'Market benefits'!W157</f>
        <v>87.711815784763218</v>
      </c>
      <c r="R60" s="83">
        <f>+'Market benefits'!X157</f>
        <v>183.45397191694295</v>
      </c>
      <c r="S60" s="83">
        <f>+'Market benefits'!Y157</f>
        <v>149.29716093752043</v>
      </c>
      <c r="T60" s="83">
        <f>+'Market benefits'!Z157</f>
        <v>163.95525743392312</v>
      </c>
      <c r="U60" s="83">
        <f>+'Market benefits'!AA157</f>
        <v>171.00540100914208</v>
      </c>
      <c r="V60" s="83">
        <f>+'Market benefits'!AB157</f>
        <v>199.5507155737335</v>
      </c>
      <c r="W60" s="83">
        <f>+'Market benefits'!AC157</f>
        <v>227.92384405223086</v>
      </c>
      <c r="X60" s="83">
        <f>+'Market benefits'!AD157</f>
        <v>217.64412230890267</v>
      </c>
      <c r="Y60" s="83">
        <f>+'Market benefits'!AE157</f>
        <v>168.49070122377654</v>
      </c>
      <c r="Z60" s="83">
        <f>+'Market benefits'!AF157</f>
        <v>203.80506011627674</v>
      </c>
      <c r="AA60" s="83">
        <f>+'Market benefits'!AG157</f>
        <v>190.90266916801775</v>
      </c>
      <c r="AB60" s="83">
        <f>+'Market benefits'!AH157</f>
        <v>176.82623941437797</v>
      </c>
      <c r="AC60" s="83">
        <f>+'Market benefits'!AI157</f>
        <v>183.5642694800695</v>
      </c>
      <c r="AD60" s="83">
        <f>+'Market benefits'!AJ157</f>
        <v>177.27109994628745</v>
      </c>
      <c r="AE60" s="83">
        <f>+'Market benefits'!AK157</f>
        <v>217.37251207121852</v>
      </c>
      <c r="AF60" s="83">
        <f>+'Market benefits'!AL157</f>
        <v>263.55263628449831</v>
      </c>
    </row>
    <row r="61" spans="1:32" x14ac:dyDescent="0.25">
      <c r="A61" s="84" t="s">
        <v>82</v>
      </c>
      <c r="B61" s="131">
        <f t="shared" ref="B61:AF61" si="27">+B60/((1+$B$3)^(($H$10-$B$10)/(365)))</f>
        <v>0</v>
      </c>
      <c r="C61" s="130">
        <f t="shared" si="27"/>
        <v>0.29134618454794103</v>
      </c>
      <c r="D61" s="130">
        <f t="shared" si="27"/>
        <v>-3.2176771964615933</v>
      </c>
      <c r="E61" s="130">
        <f t="shared" si="27"/>
        <v>-7.0219646057179119</v>
      </c>
      <c r="F61" s="130">
        <f t="shared" si="27"/>
        <v>7.2191081521874079</v>
      </c>
      <c r="G61" s="130">
        <f t="shared" si="27"/>
        <v>10.696943199075877</v>
      </c>
      <c r="H61" s="130">
        <f t="shared" si="27"/>
        <v>-12.048991339062237</v>
      </c>
      <c r="I61" s="130">
        <f t="shared" si="27"/>
        <v>67.013496068495201</v>
      </c>
      <c r="J61" s="130">
        <f t="shared" si="27"/>
        <v>109.10147975704866</v>
      </c>
      <c r="K61" s="130">
        <f t="shared" si="27"/>
        <v>132.11089642740103</v>
      </c>
      <c r="L61" s="130">
        <f t="shared" si="27"/>
        <v>82.596051653064748</v>
      </c>
      <c r="M61" s="130">
        <f t="shared" si="27"/>
        <v>76.736887241185045</v>
      </c>
      <c r="N61" s="130">
        <f t="shared" si="27"/>
        <v>68.054296613070051</v>
      </c>
      <c r="O61" s="130">
        <f t="shared" si="27"/>
        <v>86.293196134874492</v>
      </c>
      <c r="P61" s="130">
        <f t="shared" si="27"/>
        <v>110.57364448712596</v>
      </c>
      <c r="Q61" s="130">
        <f t="shared" si="27"/>
        <v>62.164998123557972</v>
      </c>
      <c r="R61" s="130">
        <f t="shared" si="27"/>
        <v>130.02143118278852</v>
      </c>
      <c r="S61" s="130">
        <f t="shared" si="27"/>
        <v>105.81308397842724</v>
      </c>
      <c r="T61" s="130">
        <f t="shared" si="27"/>
        <v>116.20188431326305</v>
      </c>
      <c r="U61" s="130">
        <f t="shared" si="27"/>
        <v>121.19861318272096</v>
      </c>
      <c r="V61" s="130">
        <f t="shared" si="27"/>
        <v>141.42986036951626</v>
      </c>
      <c r="W61" s="130">
        <f t="shared" si="27"/>
        <v>161.5390721426883</v>
      </c>
      <c r="X61" s="130">
        <f t="shared" si="27"/>
        <v>154.25340741020986</v>
      </c>
      <c r="Y61" s="130">
        <f t="shared" si="27"/>
        <v>119.41634125002982</v>
      </c>
      <c r="Z61" s="130">
        <f t="shared" si="27"/>
        <v>144.44509062256628</v>
      </c>
      <c r="AA61" s="130">
        <f t="shared" si="27"/>
        <v>135.30063155611447</v>
      </c>
      <c r="AB61" s="130">
        <f t="shared" si="27"/>
        <v>125.32408254282377</v>
      </c>
      <c r="AC61" s="130">
        <f t="shared" si="27"/>
        <v>130.09960363587763</v>
      </c>
      <c r="AD61" s="130">
        <f t="shared" si="27"/>
        <v>125.63937363426875</v>
      </c>
      <c r="AE61" s="130">
        <f t="shared" si="27"/>
        <v>154.06090598078549</v>
      </c>
      <c r="AF61" s="130">
        <f t="shared" si="27"/>
        <v>186.79067345144031</v>
      </c>
    </row>
    <row r="62" spans="1:32" x14ac:dyDescent="0.25">
      <c r="A62" s="78" t="s">
        <v>85</v>
      </c>
      <c r="B62" s="132">
        <f t="shared" ref="B62" si="28">+B61/B57</f>
        <v>0</v>
      </c>
      <c r="C62" s="79">
        <f>+C61/C57</f>
        <v>0.30858407029473517</v>
      </c>
      <c r="D62" s="79">
        <f t="shared" ref="D62:AF62" si="29">+D61/D57</f>
        <v>-3.6091306273832013</v>
      </c>
      <c r="E62" s="79">
        <f t="shared" si="29"/>
        <v>-8.3409347638295976</v>
      </c>
      <c r="F62" s="79">
        <f t="shared" si="29"/>
        <v>9.0810401689259592</v>
      </c>
      <c r="G62" s="79">
        <f t="shared" si="29"/>
        <v>14.252003044660336</v>
      </c>
      <c r="H62" s="79">
        <f t="shared" si="29"/>
        <v>-17.000545976426821</v>
      </c>
      <c r="I62" s="79">
        <f t="shared" si="29"/>
        <v>100.13142861829874</v>
      </c>
      <c r="J62" s="79">
        <f t="shared" si="29"/>
        <v>172.63734092507323</v>
      </c>
      <c r="K62" s="79">
        <f t="shared" si="29"/>
        <v>221.41493140051477</v>
      </c>
      <c r="L62" s="79">
        <f t="shared" si="29"/>
        <v>146.59646995046879</v>
      </c>
      <c r="M62" s="79">
        <f t="shared" si="29"/>
        <v>144.23290939950161</v>
      </c>
      <c r="N62" s="79">
        <f t="shared" si="29"/>
        <v>135.46019462099778</v>
      </c>
      <c r="O62" s="79">
        <f t="shared" si="29"/>
        <v>181.92687875250266</v>
      </c>
      <c r="P62" s="79">
        <f t="shared" si="29"/>
        <v>246.86976182167757</v>
      </c>
      <c r="Q62" s="79">
        <f t="shared" si="29"/>
        <v>146.9799715324032</v>
      </c>
      <c r="R62" s="79">
        <f t="shared" si="29"/>
        <v>325.55407534318334</v>
      </c>
      <c r="S62" s="79">
        <f t="shared" si="29"/>
        <v>280.61555089436871</v>
      </c>
      <c r="T62" s="79">
        <f t="shared" si="29"/>
        <v>326.34840394294258</v>
      </c>
      <c r="U62" s="79">
        <f t="shared" si="29"/>
        <v>360.4640293415851</v>
      </c>
      <c r="V62" s="79">
        <f t="shared" si="29"/>
        <v>445.45245348280423</v>
      </c>
      <c r="W62" s="79">
        <f t="shared" si="29"/>
        <v>538.89232078425152</v>
      </c>
      <c r="X62" s="79">
        <f t="shared" si="29"/>
        <v>544.94809315352973</v>
      </c>
      <c r="Y62" s="79">
        <f t="shared" si="29"/>
        <v>446.76597653487204</v>
      </c>
      <c r="Z62" s="79">
        <f t="shared" si="29"/>
        <v>572.28857640732417</v>
      </c>
      <c r="AA62" s="79">
        <f t="shared" si="29"/>
        <v>567.77502261203995</v>
      </c>
      <c r="AB62" s="79">
        <f t="shared" si="29"/>
        <v>556.93813160442005</v>
      </c>
      <c r="AC62" s="79">
        <f t="shared" si="29"/>
        <v>612.27193524705467</v>
      </c>
      <c r="AD62" s="79">
        <f t="shared" si="29"/>
        <v>626.16689402176416</v>
      </c>
      <c r="AE62" s="79">
        <f t="shared" si="29"/>
        <v>813.24416416343649</v>
      </c>
      <c r="AF62" s="79">
        <f t="shared" si="29"/>
        <v>1044.1903035788557</v>
      </c>
    </row>
    <row r="63" spans="1:32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1">
        <f>+'FCAS benefits'!J10</f>
        <v>15.704394790384441</v>
      </c>
      <c r="J63" s="81">
        <f>+'FCAS benefits'!K10</f>
        <v>15.788363499540408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2" x14ac:dyDescent="0.25">
      <c r="A64" s="76" t="s">
        <v>80</v>
      </c>
      <c r="B64" s="76">
        <f>+B63+B62</f>
        <v>0</v>
      </c>
      <c r="C64" s="77">
        <f t="shared" ref="C64:AF64" si="30">+C63+C62</f>
        <v>0.30858407029473517</v>
      </c>
      <c r="D64" s="77">
        <f t="shared" si="30"/>
        <v>-3.6091306273832013</v>
      </c>
      <c r="E64" s="77">
        <f t="shared" si="30"/>
        <v>-8.3409347638295976</v>
      </c>
      <c r="F64" s="77">
        <f t="shared" si="30"/>
        <v>9.0810401689259592</v>
      </c>
      <c r="G64" s="77">
        <f t="shared" si="30"/>
        <v>14.252003044660336</v>
      </c>
      <c r="H64" s="77">
        <f t="shared" si="30"/>
        <v>-17.000545976426821</v>
      </c>
      <c r="I64" s="77">
        <f t="shared" si="30"/>
        <v>115.83582340868318</v>
      </c>
      <c r="J64" s="77">
        <f t="shared" si="30"/>
        <v>188.42570442461363</v>
      </c>
      <c r="K64" s="77">
        <f t="shared" si="30"/>
        <v>237.2910540516277</v>
      </c>
      <c r="L64" s="77">
        <f t="shared" si="30"/>
        <v>162.5582490817917</v>
      </c>
      <c r="M64" s="77">
        <f t="shared" si="30"/>
        <v>160.28120157583663</v>
      </c>
      <c r="N64" s="77">
        <f t="shared" si="30"/>
        <v>151.59586497279503</v>
      </c>
      <c r="O64" s="77">
        <f t="shared" si="30"/>
        <v>198.15080106151674</v>
      </c>
      <c r="P64" s="77">
        <f t="shared" si="30"/>
        <v>263.18281860748067</v>
      </c>
      <c r="Q64" s="77">
        <f t="shared" si="30"/>
        <v>163.38305413976317</v>
      </c>
      <c r="R64" s="77">
        <f t="shared" si="30"/>
        <v>342.04808403031581</v>
      </c>
      <c r="S64" s="77">
        <f t="shared" si="30"/>
        <v>297.20139492207136</v>
      </c>
      <c r="T64" s="77">
        <f t="shared" si="30"/>
        <v>343.02700166462114</v>
      </c>
      <c r="U64" s="77">
        <f t="shared" si="30"/>
        <v>377.23630829417931</v>
      </c>
      <c r="V64" s="77">
        <f t="shared" si="30"/>
        <v>462.31935047862322</v>
      </c>
      <c r="W64" s="77">
        <f t="shared" si="30"/>
        <v>555.85478200372756</v>
      </c>
      <c r="X64" s="77">
        <f t="shared" si="30"/>
        <v>562.00707423889946</v>
      </c>
      <c r="Y64" s="77">
        <f t="shared" si="30"/>
        <v>463.92244268479431</v>
      </c>
      <c r="Z64" s="77">
        <f t="shared" si="30"/>
        <v>589.54350247244452</v>
      </c>
      <c r="AA64" s="77">
        <f t="shared" si="30"/>
        <v>585.12939319151042</v>
      </c>
      <c r="AB64" s="77">
        <f t="shared" si="30"/>
        <v>574.39294114338406</v>
      </c>
      <c r="AC64" s="77">
        <f t="shared" si="30"/>
        <v>629.82818813510721</v>
      </c>
      <c r="AD64" s="77">
        <f t="shared" si="30"/>
        <v>643.82560469239604</v>
      </c>
      <c r="AE64" s="77">
        <f t="shared" si="30"/>
        <v>831.00635719447359</v>
      </c>
      <c r="AF64" s="77">
        <f t="shared" si="30"/>
        <v>1062.0570137939021</v>
      </c>
    </row>
    <row r="65" spans="1:32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7">
        <f>+'Project costs'!C8</f>
        <v>116.34654329591852</v>
      </c>
      <c r="J65" s="87">
        <f>+I65</f>
        <v>116.34654329591852</v>
      </c>
      <c r="K65" s="87">
        <f t="shared" ref="K65:M65" si="31">+J65</f>
        <v>116.34654329591852</v>
      </c>
      <c r="L65" s="87">
        <f t="shared" si="31"/>
        <v>116.34654329591852</v>
      </c>
      <c r="M65" s="87">
        <f t="shared" si="31"/>
        <v>116.34654329591852</v>
      </c>
      <c r="N65" s="87">
        <f>+M65</f>
        <v>116.34654329591852</v>
      </c>
      <c r="O65" s="87">
        <f t="shared" ref="O65:AF65" si="32">+N65</f>
        <v>116.34654329591852</v>
      </c>
      <c r="P65" s="87">
        <f t="shared" si="32"/>
        <v>116.34654329591852</v>
      </c>
      <c r="Q65" s="87">
        <f t="shared" si="32"/>
        <v>116.34654329591852</v>
      </c>
      <c r="R65" s="87">
        <f t="shared" si="32"/>
        <v>116.34654329591852</v>
      </c>
      <c r="S65" s="87">
        <f t="shared" si="32"/>
        <v>116.34654329591852</v>
      </c>
      <c r="T65" s="87">
        <f t="shared" si="32"/>
        <v>116.34654329591852</v>
      </c>
      <c r="U65" s="87">
        <f t="shared" si="32"/>
        <v>116.34654329591852</v>
      </c>
      <c r="V65" s="87">
        <f t="shared" si="32"/>
        <v>116.34654329591852</v>
      </c>
      <c r="W65" s="87">
        <f t="shared" si="32"/>
        <v>116.34654329591852</v>
      </c>
      <c r="X65" s="87">
        <f t="shared" si="32"/>
        <v>116.34654329591852</v>
      </c>
      <c r="Y65" s="87">
        <f t="shared" si="32"/>
        <v>116.34654329591852</v>
      </c>
      <c r="Z65" s="87">
        <f t="shared" si="32"/>
        <v>116.34654329591852</v>
      </c>
      <c r="AA65" s="87">
        <f t="shared" si="32"/>
        <v>116.34654329591852</v>
      </c>
      <c r="AB65" s="87">
        <f t="shared" si="32"/>
        <v>116.34654329591852</v>
      </c>
      <c r="AC65" s="87">
        <f t="shared" si="32"/>
        <v>116.34654329591852</v>
      </c>
      <c r="AD65" s="87">
        <f t="shared" si="32"/>
        <v>116.34654329591852</v>
      </c>
      <c r="AE65" s="87">
        <f t="shared" si="32"/>
        <v>116.34654329591852</v>
      </c>
      <c r="AF65" s="87">
        <f t="shared" si="32"/>
        <v>116.34654329591852</v>
      </c>
    </row>
    <row r="66" spans="1:32" x14ac:dyDescent="0.25">
      <c r="A66" t="s">
        <v>121</v>
      </c>
      <c r="B66" s="64">
        <f>XNPV($B$3,B64:AF64,$B$10:$AF$10)</f>
        <v>2990.1632919549857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2" x14ac:dyDescent="0.25">
      <c r="A67" t="s">
        <v>122</v>
      </c>
      <c r="B67" s="64">
        <f>+XNPV($B$3,B65:AF65,$B$10:$AF$10)</f>
        <v>1044.1488984700893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2" ht="15.75" thickBot="1" x14ac:dyDescent="0.3">
      <c r="A68" s="1" t="s">
        <v>123</v>
      </c>
      <c r="B68" s="105">
        <f>+B66-B67</f>
        <v>1946.0143934848963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2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2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</row>
    <row r="71" spans="1:32" ht="15.75" hidden="1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3B762-F1FB-45FC-B549-091D6539C73D}">
  <dimension ref="A1:AG70"/>
  <sheetViews>
    <sheetView workbookViewId="0"/>
  </sheetViews>
  <sheetFormatPr defaultColWidth="0" defaultRowHeight="15" zeroHeight="1" x14ac:dyDescent="0.25"/>
  <cols>
    <col min="1" max="1" width="32" customWidth="1"/>
    <col min="2" max="2" width="10" customWidth="1"/>
    <col min="3" max="32" width="9.140625" customWidth="1"/>
    <col min="33" max="33" width="9.140625" style="135" customWidth="1"/>
    <col min="34" max="16384" width="9.140625" hidden="1"/>
  </cols>
  <sheetData>
    <row r="1" spans="1:32" s="135" customFormat="1" ht="21" x14ac:dyDescent="0.35">
      <c r="A1" s="201" t="s">
        <v>66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</row>
    <row r="2" spans="1:32" s="135" customFormat="1" x14ac:dyDescent="0.25">
      <c r="A2" s="135" t="str">
        <f>+Overview!B8</f>
        <v>Option 3:  600 MW in 2026 and 600 MW in 2028</v>
      </c>
    </row>
    <row r="3" spans="1:32" s="135" customFormat="1" x14ac:dyDescent="0.25">
      <c r="A3" s="135" t="s">
        <v>76</v>
      </c>
      <c r="B3" s="168">
        <f>+Overview!C19</f>
        <v>5.8999999999999997E-2</v>
      </c>
    </row>
    <row r="4" spans="1:32" s="135" customFormat="1" x14ac:dyDescent="0.25">
      <c r="A4" s="135" t="s">
        <v>83</v>
      </c>
      <c r="B4" s="168"/>
    </row>
    <row r="5" spans="1:32" s="135" customFormat="1" ht="15.75" thickBot="1" x14ac:dyDescent="0.3"/>
    <row r="6" spans="1:32" ht="15.75" thickTop="1" x14ac:dyDescent="0.25">
      <c r="A6" s="120" t="str">
        <f>+A2</f>
        <v>Option 3:  600 MW in 2026 and 600 MW in 2028</v>
      </c>
      <c r="B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2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2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2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2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2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2" x14ac:dyDescent="0.25">
      <c r="A12" s="82" t="s">
        <v>81</v>
      </c>
      <c r="B12" s="82">
        <v>0</v>
      </c>
      <c r="C12" s="83">
        <f>+'Market benefits'!I179</f>
        <v>10.915172858854273</v>
      </c>
      <c r="D12" s="83">
        <f>+'Market benefits'!J179</f>
        <v>2.1296773029939438</v>
      </c>
      <c r="E12" s="83">
        <f>+'Market benefits'!K179</f>
        <v>1.6515170941738466</v>
      </c>
      <c r="F12" s="83">
        <f>+'Market benefits'!L179</f>
        <v>5.1736567360672572</v>
      </c>
      <c r="G12" s="83">
        <f>+'Market benefits'!M179</f>
        <v>-3.4350180161314832</v>
      </c>
      <c r="H12" s="83">
        <f>+'Market benefits'!N179</f>
        <v>-21.911210892648167</v>
      </c>
      <c r="I12" s="83">
        <f>+'Market benefits'!O179</f>
        <v>-25.629359669992962</v>
      </c>
      <c r="J12" s="83">
        <f>+'Market benefits'!P179</f>
        <v>39.478999496044345</v>
      </c>
      <c r="K12" s="83">
        <f>+'Market benefits'!Q179</f>
        <v>12.678317690716161</v>
      </c>
      <c r="L12" s="83">
        <f>+'Market benefits'!R179</f>
        <v>129.16283074992</v>
      </c>
      <c r="M12" s="83">
        <f>+'Market benefits'!S179</f>
        <v>61.445058101432743</v>
      </c>
      <c r="N12" s="83">
        <f>+'Market benefits'!T179</f>
        <v>159.11563528808455</v>
      </c>
      <c r="O12" s="83">
        <f>+'Market benefits'!U179</f>
        <v>88.595168631140083</v>
      </c>
      <c r="P12" s="83">
        <f>+'Market benefits'!V179</f>
        <v>148.5160296657829</v>
      </c>
      <c r="Q12" s="83">
        <f>+'Market benefits'!W179</f>
        <v>142.72105713217408</v>
      </c>
      <c r="R12" s="83">
        <f>+'Market benefits'!X179</f>
        <v>200.07301966697602</v>
      </c>
      <c r="S12" s="83">
        <f>+'Market benefits'!Y179</f>
        <v>189.82175193377529</v>
      </c>
      <c r="T12" s="83">
        <f>+'Market benefits'!Z179</f>
        <v>143.46639227002851</v>
      </c>
      <c r="U12" s="83">
        <f>+'Market benefits'!AA179</f>
        <v>138.48648839039902</v>
      </c>
      <c r="V12" s="83">
        <f>+'Market benefits'!AB179</f>
        <v>102.46555868499105</v>
      </c>
      <c r="W12" s="83">
        <f>+'Market benefits'!AC179</f>
        <v>120.7329216549681</v>
      </c>
      <c r="X12" s="83">
        <f>+'Market benefits'!AD179</f>
        <v>163.52441460329965</v>
      </c>
      <c r="Y12" s="83">
        <f>+'Market benefits'!AE179</f>
        <v>131.20203774108609</v>
      </c>
      <c r="Z12" s="83">
        <f>+'Market benefits'!AF179</f>
        <v>146.25855356385338</v>
      </c>
      <c r="AA12" s="83">
        <f>+'Market benefits'!AG179</f>
        <v>131.81665653246418</v>
      </c>
      <c r="AB12" s="83">
        <f>+'Market benefits'!AH179</f>
        <v>100.91666418054936</v>
      </c>
      <c r="AC12" s="83">
        <f>+'Market benefits'!AI179</f>
        <v>129.41224213023833</v>
      </c>
      <c r="AD12" s="83">
        <f>+'Market benefits'!AJ179</f>
        <v>68.264380383534132</v>
      </c>
      <c r="AE12" s="83">
        <f>+'Market benefits'!AK179</f>
        <v>83.741794861608881</v>
      </c>
      <c r="AF12" s="83">
        <f>+'Market benefits'!AL179</f>
        <v>116.0533937878638</v>
      </c>
    </row>
    <row r="13" spans="1:32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7.7360352675181892</v>
      </c>
      <c r="D13" s="130">
        <f t="shared" si="3"/>
        <v>1.5093905463008415</v>
      </c>
      <c r="E13" s="130">
        <f t="shared" si="3"/>
        <v>1.1704985940808186</v>
      </c>
      <c r="F13" s="130">
        <f t="shared" si="3"/>
        <v>3.6667848956494198</v>
      </c>
      <c r="G13" s="130">
        <f t="shared" si="3"/>
        <v>-2.434539595568332</v>
      </c>
      <c r="H13" s="130">
        <f t="shared" si="3"/>
        <v>-15.529383035107275</v>
      </c>
      <c r="I13" s="130">
        <f t="shared" si="3"/>
        <v>-18.164589132469821</v>
      </c>
      <c r="J13" s="130">
        <f t="shared" si="3"/>
        <v>27.980402727198747</v>
      </c>
      <c r="K13" s="130">
        <f t="shared" si="3"/>
        <v>8.9856490645146856</v>
      </c>
      <c r="L13" s="130">
        <f t="shared" si="3"/>
        <v>91.543049922779446</v>
      </c>
      <c r="M13" s="130">
        <f t="shared" si="3"/>
        <v>43.548658608901114</v>
      </c>
      <c r="N13" s="130">
        <f t="shared" si="3"/>
        <v>112.77184357219511</v>
      </c>
      <c r="O13" s="130">
        <f t="shared" si="3"/>
        <v>62.791066886884117</v>
      </c>
      <c r="P13" s="130">
        <f t="shared" si="3"/>
        <v>105.25946388052645</v>
      </c>
      <c r="Q13" s="130">
        <f t="shared" si="3"/>
        <v>101.1523267353798</v>
      </c>
      <c r="R13" s="130">
        <f t="shared" si="3"/>
        <v>141.80003892169699</v>
      </c>
      <c r="S13" s="130">
        <f t="shared" si="3"/>
        <v>134.53454072516763</v>
      </c>
      <c r="T13" s="130">
        <f t="shared" si="3"/>
        <v>101.68057663001019</v>
      </c>
      <c r="U13" s="130">
        <f t="shared" si="3"/>
        <v>98.151112411730452</v>
      </c>
      <c r="V13" s="130">
        <f t="shared" si="3"/>
        <v>72.621587027825584</v>
      </c>
      <c r="W13" s="130">
        <f t="shared" si="3"/>
        <v>85.568424059880783</v>
      </c>
      <c r="X13" s="130">
        <f t="shared" si="3"/>
        <v>115.89652814753299</v>
      </c>
      <c r="Y13" s="130">
        <f t="shared" si="3"/>
        <v>92.98832041051466</v>
      </c>
      <c r="Z13" s="130">
        <f t="shared" si="3"/>
        <v>103.65949703016736</v>
      </c>
      <c r="AA13" s="130">
        <f t="shared" si="3"/>
        <v>93.423926214258145</v>
      </c>
      <c r="AB13" s="130">
        <f t="shared" si="3"/>
        <v>71.52382131518219</v>
      </c>
      <c r="AC13" s="130">
        <f t="shared" si="3"/>
        <v>91.719818102194736</v>
      </c>
      <c r="AD13" s="130">
        <f t="shared" si="3"/>
        <v>48.381794864009983</v>
      </c>
      <c r="AE13" s="130">
        <f t="shared" si="3"/>
        <v>59.351279800316426</v>
      </c>
      <c r="AF13" s="130">
        <f t="shared" si="3"/>
        <v>82.251848767544743</v>
      </c>
    </row>
    <row r="14" spans="1:32" x14ac:dyDescent="0.25">
      <c r="A14" s="78" t="s">
        <v>85</v>
      </c>
      <c r="B14" s="132">
        <f t="shared" ref="B14" si="4">+B13/B9</f>
        <v>0</v>
      </c>
      <c r="C14" s="79">
        <f>+C13/C9</f>
        <v>8.1937481161747172</v>
      </c>
      <c r="D14" s="79">
        <f t="shared" ref="D14:AF14" si="5">+D13/D9</f>
        <v>1.6930186953892135</v>
      </c>
      <c r="E14" s="79">
        <f t="shared" si="5"/>
        <v>1.3903591035523615</v>
      </c>
      <c r="F14" s="79">
        <f t="shared" si="5"/>
        <v>4.6125117156076847</v>
      </c>
      <c r="G14" s="79">
        <f t="shared" si="5"/>
        <v>-3.2436430747228364</v>
      </c>
      <c r="H14" s="79">
        <f t="shared" si="5"/>
        <v>-21.911210892648167</v>
      </c>
      <c r="I14" s="79">
        <f t="shared" si="5"/>
        <v>-27.141491890522545</v>
      </c>
      <c r="J14" s="79">
        <f t="shared" si="5"/>
        <v>44.274947833823305</v>
      </c>
      <c r="K14" s="79">
        <f t="shared" si="5"/>
        <v>15.059748476553114</v>
      </c>
      <c r="L14" s="79">
        <f t="shared" si="5"/>
        <v>162.47614381796001</v>
      </c>
      <c r="M14" s="79">
        <f t="shared" si="5"/>
        <v>81.853069070494399</v>
      </c>
      <c r="N14" s="79">
        <f t="shared" si="5"/>
        <v>224.469234689356</v>
      </c>
      <c r="O14" s="79">
        <f t="shared" si="5"/>
        <v>132.37871957385769</v>
      </c>
      <c r="P14" s="79">
        <f t="shared" si="5"/>
        <v>235.00517594577886</v>
      </c>
      <c r="Q14" s="79">
        <f t="shared" si="5"/>
        <v>239.15976116419043</v>
      </c>
      <c r="R14" s="79">
        <f t="shared" si="5"/>
        <v>355.04593461890255</v>
      </c>
      <c r="S14" s="79">
        <f t="shared" si="5"/>
        <v>356.7846512025925</v>
      </c>
      <c r="T14" s="79">
        <f t="shared" si="5"/>
        <v>285.56588467829533</v>
      </c>
      <c r="U14" s="79">
        <f t="shared" si="5"/>
        <v>291.91708168270748</v>
      </c>
      <c r="V14" s="79">
        <f t="shared" si="5"/>
        <v>228.7315000724733</v>
      </c>
      <c r="W14" s="79">
        <f t="shared" si="5"/>
        <v>285.4551905977832</v>
      </c>
      <c r="X14" s="79">
        <f t="shared" si="5"/>
        <v>409.44049844653324</v>
      </c>
      <c r="Y14" s="79">
        <f t="shared" si="5"/>
        <v>347.89223434301778</v>
      </c>
      <c r="Z14" s="79">
        <f t="shared" si="5"/>
        <v>410.69686571421499</v>
      </c>
      <c r="AA14" s="79">
        <f t="shared" si="5"/>
        <v>392.04378581785585</v>
      </c>
      <c r="AB14" s="79">
        <f t="shared" si="5"/>
        <v>317.85066844494474</v>
      </c>
      <c r="AC14" s="79">
        <f t="shared" si="5"/>
        <v>431.64982029547122</v>
      </c>
      <c r="AD14" s="79">
        <f t="shared" si="5"/>
        <v>241.12726242477976</v>
      </c>
      <c r="AE14" s="79">
        <f t="shared" si="5"/>
        <v>313.29870239279563</v>
      </c>
      <c r="AF14" s="79">
        <f t="shared" si="5"/>
        <v>459.80123818565528</v>
      </c>
    </row>
    <row r="15" spans="1:32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1">
        <f>+'FCAS benefits'!J10</f>
        <v>15.704394790384441</v>
      </c>
      <c r="J15" s="81">
        <f>+'FCAS benefits'!K10</f>
        <v>15.788363499540408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2" x14ac:dyDescent="0.25">
      <c r="A16" s="76" t="s">
        <v>80</v>
      </c>
      <c r="B16" s="76">
        <f>+B15+B14</f>
        <v>0</v>
      </c>
      <c r="C16" s="77">
        <f t="shared" ref="C16:AF16" si="6">+C15+C14</f>
        <v>8.1937481161747172</v>
      </c>
      <c r="D16" s="77">
        <f t="shared" si="6"/>
        <v>1.6930186953892135</v>
      </c>
      <c r="E16" s="77">
        <f t="shared" si="6"/>
        <v>1.3903591035523615</v>
      </c>
      <c r="F16" s="77">
        <f t="shared" si="6"/>
        <v>4.6125117156076847</v>
      </c>
      <c r="G16" s="77">
        <f t="shared" si="6"/>
        <v>-3.2436430747228364</v>
      </c>
      <c r="H16" s="77">
        <f t="shared" si="6"/>
        <v>-21.911210892648167</v>
      </c>
      <c r="I16" s="77">
        <f t="shared" si="6"/>
        <v>-11.437097100138104</v>
      </c>
      <c r="J16" s="77">
        <f t="shared" si="6"/>
        <v>60.063311333363714</v>
      </c>
      <c r="K16" s="77">
        <f t="shared" si="6"/>
        <v>30.935871127666044</v>
      </c>
      <c r="L16" s="77">
        <f t="shared" si="6"/>
        <v>178.43792294928292</v>
      </c>
      <c r="M16" s="77">
        <f t="shared" si="6"/>
        <v>97.901361246829424</v>
      </c>
      <c r="N16" s="77">
        <f t="shared" si="6"/>
        <v>240.60490504115324</v>
      </c>
      <c r="O16" s="77">
        <f t="shared" si="6"/>
        <v>148.60264188287178</v>
      </c>
      <c r="P16" s="77">
        <f t="shared" si="6"/>
        <v>251.31823273158193</v>
      </c>
      <c r="Q16" s="77">
        <f t="shared" si="6"/>
        <v>255.5628437715504</v>
      </c>
      <c r="R16" s="77">
        <f t="shared" si="6"/>
        <v>371.53994330603501</v>
      </c>
      <c r="S16" s="77">
        <f t="shared" si="6"/>
        <v>373.37049523029515</v>
      </c>
      <c r="T16" s="77">
        <f t="shared" si="6"/>
        <v>302.24448239997389</v>
      </c>
      <c r="U16" s="77">
        <f t="shared" si="6"/>
        <v>308.68936063530168</v>
      </c>
      <c r="V16" s="77">
        <f t="shared" si="6"/>
        <v>245.59839706829229</v>
      </c>
      <c r="W16" s="77">
        <f t="shared" si="6"/>
        <v>302.41765181725924</v>
      </c>
      <c r="X16" s="77">
        <f t="shared" si="6"/>
        <v>426.49947953190292</v>
      </c>
      <c r="Y16" s="77">
        <f t="shared" si="6"/>
        <v>365.04870049294004</v>
      </c>
      <c r="Z16" s="77">
        <f t="shared" si="6"/>
        <v>427.95179177933534</v>
      </c>
      <c r="AA16" s="77">
        <f t="shared" si="6"/>
        <v>409.39815639732626</v>
      </c>
      <c r="AB16" s="77">
        <f t="shared" si="6"/>
        <v>335.3054779839087</v>
      </c>
      <c r="AC16" s="77">
        <f t="shared" si="6"/>
        <v>449.2060731835237</v>
      </c>
      <c r="AD16" s="77">
        <f t="shared" si="6"/>
        <v>258.78597309541163</v>
      </c>
      <c r="AE16" s="77">
        <f t="shared" si="6"/>
        <v>331.06089542383268</v>
      </c>
      <c r="AF16" s="77">
        <f t="shared" si="6"/>
        <v>477.66794840070156</v>
      </c>
    </row>
    <row r="17" spans="1:32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7">
        <f>+'Project costs'!C7</f>
        <v>91.225008170179208</v>
      </c>
      <c r="J17" s="87">
        <f>+I17</f>
        <v>91.225008170179208</v>
      </c>
      <c r="K17" s="87">
        <f>+'Project costs'!D7</f>
        <v>182.45001634035842</v>
      </c>
      <c r="L17" s="87">
        <f>+K17</f>
        <v>182.45001634035842</v>
      </c>
      <c r="M17" s="87">
        <f>+L17</f>
        <v>182.45001634035842</v>
      </c>
      <c r="N17" s="87">
        <f>+M17</f>
        <v>182.45001634035842</v>
      </c>
      <c r="O17" s="87">
        <f t="shared" ref="O17:AF17" si="7">+N17</f>
        <v>182.45001634035842</v>
      </c>
      <c r="P17" s="87">
        <f t="shared" si="7"/>
        <v>182.45001634035842</v>
      </c>
      <c r="Q17" s="87">
        <f t="shared" si="7"/>
        <v>182.45001634035842</v>
      </c>
      <c r="R17" s="87">
        <f t="shared" si="7"/>
        <v>182.45001634035842</v>
      </c>
      <c r="S17" s="87">
        <f t="shared" si="7"/>
        <v>182.45001634035842</v>
      </c>
      <c r="T17" s="87">
        <f t="shared" si="7"/>
        <v>182.45001634035842</v>
      </c>
      <c r="U17" s="87">
        <f t="shared" si="7"/>
        <v>182.45001634035842</v>
      </c>
      <c r="V17" s="87">
        <f t="shared" si="7"/>
        <v>182.45001634035842</v>
      </c>
      <c r="W17" s="87">
        <f t="shared" si="7"/>
        <v>182.45001634035842</v>
      </c>
      <c r="X17" s="87">
        <f t="shared" si="7"/>
        <v>182.45001634035842</v>
      </c>
      <c r="Y17" s="87">
        <f t="shared" si="7"/>
        <v>182.45001634035842</v>
      </c>
      <c r="Z17" s="87">
        <f t="shared" si="7"/>
        <v>182.45001634035842</v>
      </c>
      <c r="AA17" s="87">
        <f t="shared" si="7"/>
        <v>182.45001634035842</v>
      </c>
      <c r="AB17" s="87">
        <f t="shared" si="7"/>
        <v>182.45001634035842</v>
      </c>
      <c r="AC17" s="87">
        <f t="shared" si="7"/>
        <v>182.45001634035842</v>
      </c>
      <c r="AD17" s="87">
        <f t="shared" si="7"/>
        <v>182.45001634035842</v>
      </c>
      <c r="AE17" s="87">
        <f t="shared" si="7"/>
        <v>182.45001634035842</v>
      </c>
      <c r="AF17" s="87">
        <f t="shared" si="7"/>
        <v>182.45001634035842</v>
      </c>
    </row>
    <row r="18" spans="1:32" x14ac:dyDescent="0.25">
      <c r="A18" t="s">
        <v>121</v>
      </c>
      <c r="B18" s="64">
        <f>XNPV($B$3,B16:AF16,$B$10:$AF$10)</f>
        <v>2073.6052991678889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</row>
    <row r="19" spans="1:32" x14ac:dyDescent="0.25">
      <c r="A19" t="s">
        <v>122</v>
      </c>
      <c r="B19" s="64">
        <f>+XNPV($B$3,B17:AF17,$B$10:$AF$10)</f>
        <v>1518.688504635915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</row>
    <row r="20" spans="1:32" ht="15.75" thickBot="1" x14ac:dyDescent="0.3">
      <c r="A20" s="1" t="s">
        <v>123</v>
      </c>
      <c r="B20" s="105">
        <f>+B18-B19</f>
        <v>554.91679453197389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2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</row>
    <row r="22" spans="1:32" ht="15.75" thickTop="1" x14ac:dyDescent="0.25">
      <c r="A22" s="120" t="str">
        <f>+A6</f>
        <v>Option 3:  600 MW in 2026 and 600 MW in 2028</v>
      </c>
      <c r="B22" s="115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2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2" x14ac:dyDescent="0.25">
      <c r="A24" s="19" t="s">
        <v>73</v>
      </c>
      <c r="B24" s="1">
        <v>0</v>
      </c>
      <c r="C24" s="1">
        <f>+B24+1</f>
        <v>1</v>
      </c>
      <c r="D24" s="1">
        <f t="shared" ref="D24:AF24" si="8">+C24+1</f>
        <v>2</v>
      </c>
      <c r="E24" s="1">
        <f t="shared" si="8"/>
        <v>3</v>
      </c>
      <c r="F24" s="1">
        <f t="shared" si="8"/>
        <v>4</v>
      </c>
      <c r="G24" s="1">
        <f t="shared" si="8"/>
        <v>5</v>
      </c>
      <c r="H24" s="28">
        <f t="shared" si="8"/>
        <v>6</v>
      </c>
      <c r="I24" s="1">
        <f t="shared" si="8"/>
        <v>7</v>
      </c>
      <c r="J24" s="1">
        <f t="shared" si="8"/>
        <v>8</v>
      </c>
      <c r="K24" s="1">
        <f t="shared" si="8"/>
        <v>9</v>
      </c>
      <c r="L24" s="1">
        <f t="shared" si="8"/>
        <v>10</v>
      </c>
      <c r="M24" s="1">
        <f t="shared" si="8"/>
        <v>11</v>
      </c>
      <c r="N24" s="1">
        <f t="shared" si="8"/>
        <v>12</v>
      </c>
      <c r="O24" s="1">
        <f t="shared" si="8"/>
        <v>13</v>
      </c>
      <c r="P24" s="1">
        <f t="shared" si="8"/>
        <v>14</v>
      </c>
      <c r="Q24" s="1">
        <f t="shared" si="8"/>
        <v>15</v>
      </c>
      <c r="R24" s="1">
        <f t="shared" si="8"/>
        <v>16</v>
      </c>
      <c r="S24" s="1">
        <f t="shared" si="8"/>
        <v>17</v>
      </c>
      <c r="T24" s="1">
        <f t="shared" si="8"/>
        <v>18</v>
      </c>
      <c r="U24" s="1">
        <f t="shared" si="8"/>
        <v>19</v>
      </c>
      <c r="V24" s="1">
        <f t="shared" si="8"/>
        <v>20</v>
      </c>
      <c r="W24" s="1">
        <f t="shared" si="8"/>
        <v>21</v>
      </c>
      <c r="X24" s="1">
        <f t="shared" si="8"/>
        <v>22</v>
      </c>
      <c r="Y24" s="1">
        <f t="shared" si="8"/>
        <v>23</v>
      </c>
      <c r="Z24" s="1">
        <f t="shared" si="8"/>
        <v>24</v>
      </c>
      <c r="AA24" s="1">
        <f t="shared" si="8"/>
        <v>25</v>
      </c>
      <c r="AB24" s="1">
        <f t="shared" si="8"/>
        <v>26</v>
      </c>
      <c r="AC24" s="1">
        <f t="shared" si="8"/>
        <v>27</v>
      </c>
      <c r="AD24" s="1">
        <f t="shared" si="8"/>
        <v>28</v>
      </c>
      <c r="AE24" s="1">
        <f t="shared" si="8"/>
        <v>29</v>
      </c>
      <c r="AF24" s="1">
        <f t="shared" si="8"/>
        <v>30</v>
      </c>
    </row>
    <row r="25" spans="1:32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9">1/((1+$B$3)^((D26-$B$10)/365))</f>
        <v>0.89153802637356161</v>
      </c>
      <c r="E25" s="24">
        <f t="shared" si="9"/>
        <v>0.84186782471535571</v>
      </c>
      <c r="F25" s="24">
        <f t="shared" si="9"/>
        <v>0.79496489585963725</v>
      </c>
      <c r="G25" s="24">
        <f t="shared" si="9"/>
        <v>0.75055717891413165</v>
      </c>
      <c r="H25" s="24">
        <f t="shared" si="9"/>
        <v>0.70874143429096481</v>
      </c>
      <c r="I25" s="24">
        <f t="shared" si="9"/>
        <v>0.66925536760242199</v>
      </c>
      <c r="J25" s="24">
        <f t="shared" si="9"/>
        <v>0.63196918564912374</v>
      </c>
      <c r="K25" s="24">
        <f t="shared" si="9"/>
        <v>0.59666660957217577</v>
      </c>
      <c r="L25" s="24">
        <f t="shared" si="9"/>
        <v>0.56342456050252676</v>
      </c>
      <c r="M25" s="24">
        <f t="shared" si="9"/>
        <v>0.5320345236095626</v>
      </c>
      <c r="N25" s="24">
        <f t="shared" si="9"/>
        <v>0.50239331785605534</v>
      </c>
      <c r="O25" s="24">
        <f t="shared" si="9"/>
        <v>0.47432900914146753</v>
      </c>
      <c r="P25" s="24">
        <f t="shared" si="9"/>
        <v>0.44790274706465294</v>
      </c>
      <c r="Q25" s="24">
        <f t="shared" si="9"/>
        <v>0.42294876965500755</v>
      </c>
      <c r="R25" s="24">
        <f t="shared" si="9"/>
        <v>0.39938505161001664</v>
      </c>
      <c r="S25" s="24">
        <f t="shared" si="9"/>
        <v>0.37707491135535165</v>
      </c>
      <c r="T25" s="24">
        <f t="shared" si="9"/>
        <v>0.35606696067549731</v>
      </c>
      <c r="U25" s="24">
        <f t="shared" si="9"/>
        <v>0.33622942462275479</v>
      </c>
      <c r="V25" s="24">
        <f t="shared" si="9"/>
        <v>0.31749709596105269</v>
      </c>
      <c r="W25" s="24">
        <f t="shared" si="9"/>
        <v>0.29976131763688901</v>
      </c>
      <c r="X25" s="24">
        <f t="shared" si="9"/>
        <v>0.28306073431245427</v>
      </c>
      <c r="Y25" s="24">
        <f t="shared" si="9"/>
        <v>0.26729058953017398</v>
      </c>
      <c r="Z25" s="24">
        <f t="shared" si="9"/>
        <v>0.25239904582641548</v>
      </c>
      <c r="AA25" s="24">
        <f t="shared" si="9"/>
        <v>0.23829972465795707</v>
      </c>
      <c r="AB25" s="24">
        <f t="shared" si="9"/>
        <v>0.22502334717465258</v>
      </c>
      <c r="AC25" s="24">
        <f t="shared" si="9"/>
        <v>0.21248663567011578</v>
      </c>
      <c r="AD25" s="24">
        <f t="shared" si="9"/>
        <v>0.20064838118046815</v>
      </c>
      <c r="AE25" s="24">
        <f t="shared" si="9"/>
        <v>0.18943991579609307</v>
      </c>
      <c r="AF25" s="24">
        <f t="shared" si="9"/>
        <v>0.17888566175268469</v>
      </c>
    </row>
    <row r="26" spans="1:32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:AF26" si="10">EDATE(C26,12)</f>
        <v>44378</v>
      </c>
      <c r="E26" s="26">
        <f t="shared" si="10"/>
        <v>44743</v>
      </c>
      <c r="F26" s="26">
        <f t="shared" si="10"/>
        <v>45108</v>
      </c>
      <c r="G26" s="26">
        <f t="shared" si="10"/>
        <v>45474</v>
      </c>
      <c r="H26" s="26">
        <f t="shared" si="10"/>
        <v>45839</v>
      </c>
      <c r="I26" s="26">
        <f t="shared" si="10"/>
        <v>46204</v>
      </c>
      <c r="J26" s="26">
        <f t="shared" si="10"/>
        <v>46569</v>
      </c>
      <c r="K26" s="26">
        <f t="shared" si="10"/>
        <v>46935</v>
      </c>
      <c r="L26" s="26">
        <f t="shared" si="10"/>
        <v>47300</v>
      </c>
      <c r="M26" s="26">
        <f t="shared" si="10"/>
        <v>47665</v>
      </c>
      <c r="N26" s="26">
        <f t="shared" si="10"/>
        <v>48030</v>
      </c>
      <c r="O26" s="26">
        <f t="shared" si="10"/>
        <v>48396</v>
      </c>
      <c r="P26" s="26">
        <f t="shared" si="10"/>
        <v>48761</v>
      </c>
      <c r="Q26" s="26">
        <f t="shared" si="10"/>
        <v>49126</v>
      </c>
      <c r="R26" s="26">
        <f t="shared" si="10"/>
        <v>49491</v>
      </c>
      <c r="S26" s="26">
        <f t="shared" si="10"/>
        <v>49857</v>
      </c>
      <c r="T26" s="26">
        <f t="shared" si="10"/>
        <v>50222</v>
      </c>
      <c r="U26" s="26">
        <f t="shared" si="10"/>
        <v>50587</v>
      </c>
      <c r="V26" s="26">
        <f t="shared" si="10"/>
        <v>50952</v>
      </c>
      <c r="W26" s="26">
        <f t="shared" si="10"/>
        <v>51318</v>
      </c>
      <c r="X26" s="26">
        <f t="shared" si="10"/>
        <v>51683</v>
      </c>
      <c r="Y26" s="26">
        <f t="shared" si="10"/>
        <v>52048</v>
      </c>
      <c r="Z26" s="26">
        <f t="shared" si="10"/>
        <v>52413</v>
      </c>
      <c r="AA26" s="26">
        <f t="shared" si="10"/>
        <v>52779</v>
      </c>
      <c r="AB26" s="26">
        <f t="shared" si="10"/>
        <v>53144</v>
      </c>
      <c r="AC26" s="26">
        <f t="shared" si="10"/>
        <v>53509</v>
      </c>
      <c r="AD26" s="26">
        <f t="shared" si="10"/>
        <v>53874</v>
      </c>
      <c r="AE26" s="26">
        <f t="shared" si="10"/>
        <v>54240</v>
      </c>
      <c r="AF26" s="26">
        <f t="shared" si="10"/>
        <v>54605</v>
      </c>
    </row>
    <row r="27" spans="1:32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2" x14ac:dyDescent="0.25">
      <c r="A28" s="82" t="s">
        <v>81</v>
      </c>
      <c r="B28" s="82">
        <v>0</v>
      </c>
      <c r="C28" s="83">
        <f>+'Market benefits'!I199</f>
        <v>10.485197347089885</v>
      </c>
      <c r="D28" s="83">
        <f>+'Market benefits'!J199</f>
        <v>5.2296167882034554</v>
      </c>
      <c r="E28" s="83">
        <f>+'Market benefits'!K199</f>
        <v>13.498327169195489</v>
      </c>
      <c r="F28" s="83">
        <f>+'Market benefits'!L199</f>
        <v>3.1469862903434791</v>
      </c>
      <c r="G28" s="83">
        <f>+'Market benefits'!M199</f>
        <v>-5.0980773302047639</v>
      </c>
      <c r="H28" s="83">
        <f>+'Market benefits'!N199</f>
        <v>-39.302211583014383</v>
      </c>
      <c r="I28" s="83">
        <f>+'Market benefits'!O199</f>
        <v>50.772041877396049</v>
      </c>
      <c r="J28" s="83">
        <f>+'Market benefits'!P199</f>
        <v>22.946801500536218</v>
      </c>
      <c r="K28" s="83">
        <f>+'Market benefits'!Q199</f>
        <v>51.254489271531902</v>
      </c>
      <c r="L28" s="83">
        <f>+'Market benefits'!R199</f>
        <v>127.35859880341535</v>
      </c>
      <c r="M28" s="83">
        <f>+'Market benefits'!S199</f>
        <v>78.059065975083087</v>
      </c>
      <c r="N28" s="83">
        <f>+'Market benefits'!T199</f>
        <v>152.64666783812126</v>
      </c>
      <c r="O28" s="83">
        <f>+'Market benefits'!U199</f>
        <v>138.198364511714</v>
      </c>
      <c r="P28" s="83">
        <f>+'Market benefits'!V199</f>
        <v>158.48870510316411</v>
      </c>
      <c r="Q28" s="83">
        <f>+'Market benefits'!W199</f>
        <v>76.776888942688373</v>
      </c>
      <c r="R28" s="83">
        <f>+'Market benefits'!X199</f>
        <v>202.85489485383272</v>
      </c>
      <c r="S28" s="83">
        <f>+'Market benefits'!Y199</f>
        <v>174.13186082530794</v>
      </c>
      <c r="T28" s="83">
        <f>+'Market benefits'!Z199</f>
        <v>160.84894238568938</v>
      </c>
      <c r="U28" s="83">
        <f>+'Market benefits'!AA199</f>
        <v>180.34228237184692</v>
      </c>
      <c r="V28" s="83">
        <f>+'Market benefits'!AB199</f>
        <v>135.71133330219908</v>
      </c>
      <c r="W28" s="83">
        <f>+'Market benefits'!AC199</f>
        <v>130.50306111404828</v>
      </c>
      <c r="X28" s="83">
        <f>+'Market benefits'!AD199</f>
        <v>164.46959229866408</v>
      </c>
      <c r="Y28" s="83">
        <f>+'Market benefits'!AE199</f>
        <v>166.19381060805105</v>
      </c>
      <c r="Z28" s="83">
        <f>+'Market benefits'!AF199</f>
        <v>161.75896184046417</v>
      </c>
      <c r="AA28" s="83">
        <f>+'Market benefits'!AG199</f>
        <v>142.48646870473655</v>
      </c>
      <c r="AB28" s="83">
        <f>+'Market benefits'!AH199</f>
        <v>122.91457502461874</v>
      </c>
      <c r="AC28" s="83">
        <f>+'Market benefits'!AI199</f>
        <v>127.4885300907806</v>
      </c>
      <c r="AD28" s="83">
        <f>+'Market benefits'!AJ199</f>
        <v>90.998983343879218</v>
      </c>
      <c r="AE28" s="83">
        <f>+'Market benefits'!AK199</f>
        <v>92.521852323578855</v>
      </c>
      <c r="AF28" s="83">
        <f>+'Market benefits'!AL199</f>
        <v>118.36361120495748</v>
      </c>
    </row>
    <row r="29" spans="1:32" x14ac:dyDescent="0.25">
      <c r="A29" s="84" t="s">
        <v>82</v>
      </c>
      <c r="B29" s="131">
        <f t="shared" ref="B29:AF29" si="11">+B28/((1+$B$3)^(($H$10-$B$10)/(365)))</f>
        <v>0</v>
      </c>
      <c r="C29" s="130">
        <f t="shared" si="11"/>
        <v>7.4312938066003049</v>
      </c>
      <c r="D29" s="130">
        <f t="shared" si="11"/>
        <v>3.7064461032634259</v>
      </c>
      <c r="E29" s="130">
        <f t="shared" si="11"/>
        <v>9.5668237584243112</v>
      </c>
      <c r="F29" s="130">
        <f t="shared" si="11"/>
        <v>2.2303995771120402</v>
      </c>
      <c r="G29" s="130">
        <f t="shared" si="11"/>
        <v>-3.6132186391355772</v>
      </c>
      <c r="H29" s="130">
        <f t="shared" si="11"/>
        <v>-27.855105808152587</v>
      </c>
      <c r="I29" s="130">
        <f t="shared" si="11"/>
        <v>35.984249782066605</v>
      </c>
      <c r="J29" s="130">
        <f t="shared" si="11"/>
        <v>16.263349007880102</v>
      </c>
      <c r="K29" s="130">
        <f t="shared" si="11"/>
        <v>36.32618024015639</v>
      </c>
      <c r="L29" s="130">
        <f t="shared" si="11"/>
        <v>90.264315985220151</v>
      </c>
      <c r="M29" s="130">
        <f t="shared" si="11"/>
        <v>55.323694378593437</v>
      </c>
      <c r="N29" s="130">
        <f t="shared" si="11"/>
        <v>108.18701830332655</v>
      </c>
      <c r="O29" s="130">
        <f t="shared" si="11"/>
        <v>97.946907080697756</v>
      </c>
      <c r="P29" s="130">
        <f t="shared" si="11"/>
        <v>112.32751217373429</v>
      </c>
      <c r="Q29" s="130">
        <f t="shared" si="11"/>
        <v>54.414962389639079</v>
      </c>
      <c r="R29" s="130">
        <f t="shared" si="11"/>
        <v>143.77166913164825</v>
      </c>
      <c r="S29" s="130">
        <f t="shared" si="11"/>
        <v>123.41446479708343</v>
      </c>
      <c r="T29" s="130">
        <f t="shared" si="11"/>
        <v>114.00031013061826</v>
      </c>
      <c r="U29" s="130">
        <f t="shared" si="11"/>
        <v>127.81604787152898</v>
      </c>
      <c r="V29" s="130">
        <f t="shared" si="11"/>
        <v>96.184245014139762</v>
      </c>
      <c r="W29" s="130">
        <f t="shared" si="11"/>
        <v>92.492926713332025</v>
      </c>
      <c r="X29" s="130">
        <f t="shared" si="11"/>
        <v>116.56641474300541</v>
      </c>
      <c r="Y29" s="130">
        <f t="shared" si="11"/>
        <v>117.78843970063107</v>
      </c>
      <c r="Z29" s="130">
        <f t="shared" si="11"/>
        <v>114.64527862422803</v>
      </c>
      <c r="AA29" s="130">
        <f t="shared" si="11"/>
        <v>100.98606419684965</v>
      </c>
      <c r="AB29" s="130">
        <f t="shared" si="11"/>
        <v>87.114652198212696</v>
      </c>
      <c r="AC29" s="130">
        <f t="shared" si="11"/>
        <v>90.356403672186673</v>
      </c>
      <c r="AD29" s="130">
        <f t="shared" si="11"/>
        <v>64.494749974160584</v>
      </c>
      <c r="AE29" s="130">
        <f t="shared" si="11"/>
        <v>65.574070319070117</v>
      </c>
      <c r="AF29" s="130">
        <f t="shared" si="11"/>
        <v>83.889195573259684</v>
      </c>
    </row>
    <row r="30" spans="1:32" x14ac:dyDescent="0.25">
      <c r="A30" s="78" t="s">
        <v>85</v>
      </c>
      <c r="B30" s="132">
        <f t="shared" ref="B30" si="12">+B29/B25</f>
        <v>0</v>
      </c>
      <c r="C30" s="79">
        <f>+C29/C25</f>
        <v>7.8709762201105331</v>
      </c>
      <c r="D30" s="79">
        <f t="shared" ref="D30:AF30" si="13">+D29/D25</f>
        <v>4.1573617654199699</v>
      </c>
      <c r="E30" s="79">
        <f t="shared" si="13"/>
        <v>11.363807331226791</v>
      </c>
      <c r="F30" s="79">
        <f t="shared" si="13"/>
        <v>2.8056579463174813</v>
      </c>
      <c r="G30" s="79">
        <f t="shared" si="13"/>
        <v>-4.8140484704483146</v>
      </c>
      <c r="H30" s="79">
        <f t="shared" si="13"/>
        <v>-39.302211583014383</v>
      </c>
      <c r="I30" s="79">
        <f t="shared" si="13"/>
        <v>53.76759234816241</v>
      </c>
      <c r="J30" s="79">
        <f t="shared" si="13"/>
        <v>25.734401893622852</v>
      </c>
      <c r="K30" s="79">
        <f t="shared" si="13"/>
        <v>60.881872150015447</v>
      </c>
      <c r="L30" s="79">
        <f t="shared" si="13"/>
        <v>160.2065694557441</v>
      </c>
      <c r="M30" s="79">
        <f t="shared" si="13"/>
        <v>103.98515871348441</v>
      </c>
      <c r="N30" s="79">
        <f t="shared" si="13"/>
        <v>215.34326683525688</v>
      </c>
      <c r="O30" s="79">
        <f t="shared" si="13"/>
        <v>206.49571329820421</v>
      </c>
      <c r="P30" s="79">
        <f t="shared" si="13"/>
        <v>250.78549508766525</v>
      </c>
      <c r="Q30" s="79">
        <f t="shared" si="13"/>
        <v>128.65615481994305</v>
      </c>
      <c r="R30" s="79">
        <f t="shared" si="13"/>
        <v>359.98259962928074</v>
      </c>
      <c r="S30" s="79">
        <f t="shared" si="13"/>
        <v>327.29428843060538</v>
      </c>
      <c r="T30" s="79">
        <f t="shared" si="13"/>
        <v>320.16536977861529</v>
      </c>
      <c r="U30" s="79">
        <f t="shared" si="13"/>
        <v>380.14533681856364</v>
      </c>
      <c r="V30" s="79">
        <f t="shared" si="13"/>
        <v>302.94527489454163</v>
      </c>
      <c r="W30" s="79">
        <f t="shared" si="13"/>
        <v>308.5552446942865</v>
      </c>
      <c r="X30" s="79">
        <f t="shared" si="13"/>
        <v>411.80708100027232</v>
      </c>
      <c r="Y30" s="79">
        <f t="shared" si="13"/>
        <v>440.67559545463956</v>
      </c>
      <c r="Z30" s="79">
        <f t="shared" si="13"/>
        <v>454.22231391109926</v>
      </c>
      <c r="AA30" s="79">
        <f t="shared" si="13"/>
        <v>423.7775110390906</v>
      </c>
      <c r="AB30" s="79">
        <f t="shared" si="13"/>
        <v>387.13606073328197</v>
      </c>
      <c r="AC30" s="79">
        <f t="shared" si="13"/>
        <v>425.23334885147528</v>
      </c>
      <c r="AD30" s="79">
        <f t="shared" si="13"/>
        <v>321.43169855007403</v>
      </c>
      <c r="AE30" s="79">
        <f t="shared" si="13"/>
        <v>346.14706221497642</v>
      </c>
      <c r="AF30" s="79">
        <f t="shared" si="13"/>
        <v>468.95427364793079</v>
      </c>
    </row>
    <row r="31" spans="1:32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1">
        <f>+'FCAS benefits'!J10</f>
        <v>15.704394790384441</v>
      </c>
      <c r="J31" s="81">
        <f>+'FCAS benefits'!K10</f>
        <v>15.788363499540408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2" x14ac:dyDescent="0.25">
      <c r="A32" s="76" t="s">
        <v>80</v>
      </c>
      <c r="B32" s="76">
        <f>+B31+B30</f>
        <v>0</v>
      </c>
      <c r="C32" s="77">
        <f t="shared" ref="C32:AF32" si="14">+C31+C30</f>
        <v>7.8709762201105331</v>
      </c>
      <c r="D32" s="77">
        <f t="shared" si="14"/>
        <v>4.1573617654199699</v>
      </c>
      <c r="E32" s="77">
        <f t="shared" si="14"/>
        <v>11.363807331226791</v>
      </c>
      <c r="F32" s="77">
        <f t="shared" si="14"/>
        <v>2.8056579463174813</v>
      </c>
      <c r="G32" s="77">
        <f t="shared" si="14"/>
        <v>-4.8140484704483146</v>
      </c>
      <c r="H32" s="77">
        <f t="shared" si="14"/>
        <v>-39.302211583014383</v>
      </c>
      <c r="I32" s="77">
        <f t="shared" si="14"/>
        <v>69.471987138546851</v>
      </c>
      <c r="J32" s="77">
        <f t="shared" si="14"/>
        <v>41.522765393163262</v>
      </c>
      <c r="K32" s="77">
        <f t="shared" si="14"/>
        <v>76.757994801128376</v>
      </c>
      <c r="L32" s="77">
        <f t="shared" si="14"/>
        <v>176.16834858706702</v>
      </c>
      <c r="M32" s="77">
        <f t="shared" si="14"/>
        <v>120.03345088981943</v>
      </c>
      <c r="N32" s="77">
        <f t="shared" si="14"/>
        <v>231.47893718705413</v>
      </c>
      <c r="O32" s="77">
        <f t="shared" si="14"/>
        <v>222.71963560721829</v>
      </c>
      <c r="P32" s="77">
        <f t="shared" si="14"/>
        <v>267.09855187346835</v>
      </c>
      <c r="Q32" s="77">
        <f t="shared" si="14"/>
        <v>145.05923742730303</v>
      </c>
      <c r="R32" s="77">
        <f t="shared" si="14"/>
        <v>376.47660831641321</v>
      </c>
      <c r="S32" s="77">
        <f t="shared" si="14"/>
        <v>343.88013245830803</v>
      </c>
      <c r="T32" s="77">
        <f t="shared" si="14"/>
        <v>336.84396750029384</v>
      </c>
      <c r="U32" s="77">
        <f t="shared" si="14"/>
        <v>396.91761577115784</v>
      </c>
      <c r="V32" s="77">
        <f t="shared" si="14"/>
        <v>319.81217189036062</v>
      </c>
      <c r="W32" s="77">
        <f t="shared" si="14"/>
        <v>325.51770591376254</v>
      </c>
      <c r="X32" s="77">
        <f t="shared" si="14"/>
        <v>428.866062085642</v>
      </c>
      <c r="Y32" s="77">
        <f t="shared" si="14"/>
        <v>457.83206160456183</v>
      </c>
      <c r="Z32" s="77">
        <f t="shared" si="14"/>
        <v>471.47723997621961</v>
      </c>
      <c r="AA32" s="77">
        <f t="shared" si="14"/>
        <v>441.13188161856101</v>
      </c>
      <c r="AB32" s="77">
        <f t="shared" si="14"/>
        <v>404.59087027224592</v>
      </c>
      <c r="AC32" s="77">
        <f t="shared" si="14"/>
        <v>442.78960173952777</v>
      </c>
      <c r="AD32" s="77">
        <f t="shared" si="14"/>
        <v>339.09040922070591</v>
      </c>
      <c r="AE32" s="77">
        <f t="shared" si="14"/>
        <v>363.90925524601346</v>
      </c>
      <c r="AF32" s="77">
        <f t="shared" si="14"/>
        <v>486.82098386297707</v>
      </c>
    </row>
    <row r="33" spans="1:32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7">
        <f>+'Project costs'!C7</f>
        <v>91.225008170179208</v>
      </c>
      <c r="J33" s="87">
        <f>+I33</f>
        <v>91.225008170179208</v>
      </c>
      <c r="K33" s="87">
        <f>+'Project costs'!D7</f>
        <v>182.45001634035842</v>
      </c>
      <c r="L33" s="87">
        <f>+K33</f>
        <v>182.45001634035842</v>
      </c>
      <c r="M33" s="87">
        <f>+L33</f>
        <v>182.45001634035842</v>
      </c>
      <c r="N33" s="87">
        <f>+M33</f>
        <v>182.45001634035842</v>
      </c>
      <c r="O33" s="87">
        <f t="shared" ref="O33:AF33" si="15">+N33</f>
        <v>182.45001634035842</v>
      </c>
      <c r="P33" s="87">
        <f t="shared" si="15"/>
        <v>182.45001634035842</v>
      </c>
      <c r="Q33" s="87">
        <f t="shared" si="15"/>
        <v>182.45001634035842</v>
      </c>
      <c r="R33" s="87">
        <f t="shared" si="15"/>
        <v>182.45001634035842</v>
      </c>
      <c r="S33" s="87">
        <f t="shared" si="15"/>
        <v>182.45001634035842</v>
      </c>
      <c r="T33" s="87">
        <f t="shared" si="15"/>
        <v>182.45001634035842</v>
      </c>
      <c r="U33" s="87">
        <f t="shared" si="15"/>
        <v>182.45001634035842</v>
      </c>
      <c r="V33" s="87">
        <f t="shared" si="15"/>
        <v>182.45001634035842</v>
      </c>
      <c r="W33" s="87">
        <f t="shared" si="15"/>
        <v>182.45001634035842</v>
      </c>
      <c r="X33" s="87">
        <f t="shared" si="15"/>
        <v>182.45001634035842</v>
      </c>
      <c r="Y33" s="87">
        <f t="shared" si="15"/>
        <v>182.45001634035842</v>
      </c>
      <c r="Z33" s="87">
        <f t="shared" si="15"/>
        <v>182.45001634035842</v>
      </c>
      <c r="AA33" s="87">
        <f t="shared" si="15"/>
        <v>182.45001634035842</v>
      </c>
      <c r="AB33" s="87">
        <f t="shared" si="15"/>
        <v>182.45001634035842</v>
      </c>
      <c r="AC33" s="87">
        <f t="shared" si="15"/>
        <v>182.45001634035842</v>
      </c>
      <c r="AD33" s="87">
        <f t="shared" si="15"/>
        <v>182.45001634035842</v>
      </c>
      <c r="AE33" s="87">
        <f t="shared" si="15"/>
        <v>182.45001634035842</v>
      </c>
      <c r="AF33" s="87">
        <f t="shared" si="15"/>
        <v>182.45001634035842</v>
      </c>
    </row>
    <row r="34" spans="1:32" x14ac:dyDescent="0.25">
      <c r="A34" t="s">
        <v>121</v>
      </c>
      <c r="B34" s="64">
        <f>XNPV($B$3,B32:AF32,$B$10:$AF$10)</f>
        <v>2285.6652866004542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</row>
    <row r="35" spans="1:32" x14ac:dyDescent="0.25">
      <c r="A35" t="s">
        <v>122</v>
      </c>
      <c r="B35" s="64">
        <f>+XNPV($B$3,B33:AF33,$B$10:$AF$10)</f>
        <v>1518.688504635915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</row>
    <row r="36" spans="1:32" ht="15.75" thickBot="1" x14ac:dyDescent="0.3">
      <c r="A36" s="1" t="s">
        <v>123</v>
      </c>
      <c r="B36" s="105">
        <f>+B34-B35</f>
        <v>766.97678196453921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</row>
    <row r="37" spans="1:32" ht="16.5" thickTop="1" thickBot="1" x14ac:dyDescent="0.3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</row>
    <row r="38" spans="1:32" ht="15.75" thickTop="1" x14ac:dyDescent="0.25">
      <c r="A38" s="120" t="str">
        <f>+A22</f>
        <v>Option 3:  600 MW in 2026 and 600 MW in 2028</v>
      </c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2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2" x14ac:dyDescent="0.25">
      <c r="A40" s="19" t="s">
        <v>73</v>
      </c>
      <c r="B40" s="1">
        <v>0</v>
      </c>
      <c r="C40" s="1">
        <f>+B40+1</f>
        <v>1</v>
      </c>
      <c r="D40" s="1">
        <f t="shared" ref="D40:AF40" si="16">+C40+1</f>
        <v>2</v>
      </c>
      <c r="E40" s="1">
        <f t="shared" si="16"/>
        <v>3</v>
      </c>
      <c r="F40" s="1">
        <f t="shared" si="16"/>
        <v>4</v>
      </c>
      <c r="G40" s="1">
        <f t="shared" si="16"/>
        <v>5</v>
      </c>
      <c r="H40" s="28">
        <f t="shared" si="16"/>
        <v>6</v>
      </c>
      <c r="I40" s="1">
        <f t="shared" si="16"/>
        <v>7</v>
      </c>
      <c r="J40" s="1">
        <f t="shared" si="16"/>
        <v>8</v>
      </c>
      <c r="K40" s="1">
        <f t="shared" si="16"/>
        <v>9</v>
      </c>
      <c r="L40" s="1">
        <f t="shared" si="16"/>
        <v>10</v>
      </c>
      <c r="M40" s="1">
        <f t="shared" si="16"/>
        <v>11</v>
      </c>
      <c r="N40" s="1">
        <f t="shared" si="16"/>
        <v>12</v>
      </c>
      <c r="O40" s="1">
        <f t="shared" si="16"/>
        <v>13</v>
      </c>
      <c r="P40" s="1">
        <f t="shared" si="16"/>
        <v>14</v>
      </c>
      <c r="Q40" s="1">
        <f t="shared" si="16"/>
        <v>15</v>
      </c>
      <c r="R40" s="1">
        <f t="shared" si="16"/>
        <v>16</v>
      </c>
      <c r="S40" s="1">
        <f t="shared" si="16"/>
        <v>17</v>
      </c>
      <c r="T40" s="1">
        <f t="shared" si="16"/>
        <v>18</v>
      </c>
      <c r="U40" s="1">
        <f t="shared" si="16"/>
        <v>19</v>
      </c>
      <c r="V40" s="1">
        <f t="shared" si="16"/>
        <v>20</v>
      </c>
      <c r="W40" s="1">
        <f t="shared" si="16"/>
        <v>21</v>
      </c>
      <c r="X40" s="1">
        <f t="shared" si="16"/>
        <v>22</v>
      </c>
      <c r="Y40" s="1">
        <f t="shared" si="16"/>
        <v>23</v>
      </c>
      <c r="Z40" s="1">
        <f t="shared" si="16"/>
        <v>24</v>
      </c>
      <c r="AA40" s="1">
        <f t="shared" si="16"/>
        <v>25</v>
      </c>
      <c r="AB40" s="1">
        <f t="shared" si="16"/>
        <v>26</v>
      </c>
      <c r="AC40" s="1">
        <f t="shared" si="16"/>
        <v>27</v>
      </c>
      <c r="AD40" s="1">
        <f t="shared" si="16"/>
        <v>28</v>
      </c>
      <c r="AE40" s="1">
        <f t="shared" si="16"/>
        <v>29</v>
      </c>
      <c r="AF40" s="1">
        <f t="shared" si="16"/>
        <v>30</v>
      </c>
    </row>
    <row r="41" spans="1:32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7">1/((1+$B$3)^((D42-$B$10)/365))</f>
        <v>0.89153802637356161</v>
      </c>
      <c r="E41" s="24">
        <f t="shared" si="17"/>
        <v>0.84186782471535571</v>
      </c>
      <c r="F41" s="24">
        <f t="shared" si="17"/>
        <v>0.79496489585963725</v>
      </c>
      <c r="G41" s="24">
        <f t="shared" si="17"/>
        <v>0.75055717891413165</v>
      </c>
      <c r="H41" s="24">
        <f t="shared" si="17"/>
        <v>0.70874143429096481</v>
      </c>
      <c r="I41" s="24">
        <f t="shared" si="17"/>
        <v>0.66925536760242199</v>
      </c>
      <c r="J41" s="24">
        <f t="shared" si="17"/>
        <v>0.63196918564912374</v>
      </c>
      <c r="K41" s="24">
        <f t="shared" si="17"/>
        <v>0.59666660957217577</v>
      </c>
      <c r="L41" s="24">
        <f t="shared" si="17"/>
        <v>0.56342456050252676</v>
      </c>
      <c r="M41" s="24">
        <f t="shared" si="17"/>
        <v>0.5320345236095626</v>
      </c>
      <c r="N41" s="24">
        <f t="shared" si="17"/>
        <v>0.50239331785605534</v>
      </c>
      <c r="O41" s="24">
        <f t="shared" si="17"/>
        <v>0.47432900914146753</v>
      </c>
      <c r="P41" s="24">
        <f t="shared" si="17"/>
        <v>0.44790274706465294</v>
      </c>
      <c r="Q41" s="24">
        <f t="shared" si="17"/>
        <v>0.42294876965500755</v>
      </c>
      <c r="R41" s="24">
        <f t="shared" si="17"/>
        <v>0.39938505161001664</v>
      </c>
      <c r="S41" s="24">
        <f t="shared" si="17"/>
        <v>0.37707491135535165</v>
      </c>
      <c r="T41" s="24">
        <f t="shared" si="17"/>
        <v>0.35606696067549731</v>
      </c>
      <c r="U41" s="24">
        <f t="shared" si="17"/>
        <v>0.33622942462275479</v>
      </c>
      <c r="V41" s="24">
        <f t="shared" si="17"/>
        <v>0.31749709596105269</v>
      </c>
      <c r="W41" s="24">
        <f t="shared" si="17"/>
        <v>0.29976131763688901</v>
      </c>
      <c r="X41" s="24">
        <f t="shared" si="17"/>
        <v>0.28306073431245427</v>
      </c>
      <c r="Y41" s="24">
        <f t="shared" si="17"/>
        <v>0.26729058953017398</v>
      </c>
      <c r="Z41" s="24">
        <f t="shared" si="17"/>
        <v>0.25239904582641548</v>
      </c>
      <c r="AA41" s="24">
        <f t="shared" si="17"/>
        <v>0.23829972465795707</v>
      </c>
      <c r="AB41" s="24">
        <f t="shared" si="17"/>
        <v>0.22502334717465258</v>
      </c>
      <c r="AC41" s="24">
        <f t="shared" si="17"/>
        <v>0.21248663567011578</v>
      </c>
      <c r="AD41" s="24">
        <f t="shared" si="17"/>
        <v>0.20064838118046815</v>
      </c>
      <c r="AE41" s="24">
        <f t="shared" si="17"/>
        <v>0.18943991579609307</v>
      </c>
      <c r="AF41" s="24">
        <f t="shared" si="17"/>
        <v>0.17888566175268469</v>
      </c>
    </row>
    <row r="42" spans="1:32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:AF42" si="18">EDATE(C42,12)</f>
        <v>44378</v>
      </c>
      <c r="E42" s="26">
        <f t="shared" si="18"/>
        <v>44743</v>
      </c>
      <c r="F42" s="26">
        <f t="shared" si="18"/>
        <v>45108</v>
      </c>
      <c r="G42" s="26">
        <f t="shared" si="18"/>
        <v>45474</v>
      </c>
      <c r="H42" s="26">
        <f t="shared" si="18"/>
        <v>45839</v>
      </c>
      <c r="I42" s="26">
        <f t="shared" si="18"/>
        <v>46204</v>
      </c>
      <c r="J42" s="26">
        <f t="shared" si="18"/>
        <v>46569</v>
      </c>
      <c r="K42" s="26">
        <f t="shared" si="18"/>
        <v>46935</v>
      </c>
      <c r="L42" s="26">
        <f t="shared" si="18"/>
        <v>47300</v>
      </c>
      <c r="M42" s="26">
        <f t="shared" si="18"/>
        <v>47665</v>
      </c>
      <c r="N42" s="26">
        <f t="shared" si="18"/>
        <v>48030</v>
      </c>
      <c r="O42" s="26">
        <f t="shared" si="18"/>
        <v>48396</v>
      </c>
      <c r="P42" s="26">
        <f t="shared" si="18"/>
        <v>48761</v>
      </c>
      <c r="Q42" s="26">
        <f t="shared" si="18"/>
        <v>49126</v>
      </c>
      <c r="R42" s="26">
        <f t="shared" si="18"/>
        <v>49491</v>
      </c>
      <c r="S42" s="26">
        <f t="shared" si="18"/>
        <v>49857</v>
      </c>
      <c r="T42" s="26">
        <f t="shared" si="18"/>
        <v>50222</v>
      </c>
      <c r="U42" s="26">
        <f t="shared" si="18"/>
        <v>50587</v>
      </c>
      <c r="V42" s="26">
        <f t="shared" si="18"/>
        <v>50952</v>
      </c>
      <c r="W42" s="26">
        <f t="shared" si="18"/>
        <v>51318</v>
      </c>
      <c r="X42" s="26">
        <f t="shared" si="18"/>
        <v>51683</v>
      </c>
      <c r="Y42" s="26">
        <f t="shared" si="18"/>
        <v>52048</v>
      </c>
      <c r="Z42" s="26">
        <f t="shared" si="18"/>
        <v>52413</v>
      </c>
      <c r="AA42" s="26">
        <f t="shared" si="18"/>
        <v>52779</v>
      </c>
      <c r="AB42" s="26">
        <f t="shared" si="18"/>
        <v>53144</v>
      </c>
      <c r="AC42" s="26">
        <f t="shared" si="18"/>
        <v>53509</v>
      </c>
      <c r="AD42" s="26">
        <f t="shared" si="18"/>
        <v>53874</v>
      </c>
      <c r="AE42" s="26">
        <f t="shared" si="18"/>
        <v>54240</v>
      </c>
      <c r="AF42" s="26">
        <f t="shared" si="18"/>
        <v>54605</v>
      </c>
    </row>
    <row r="43" spans="1:32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2" x14ac:dyDescent="0.25">
      <c r="A44" s="82" t="s">
        <v>81</v>
      </c>
      <c r="B44" s="82">
        <v>0</v>
      </c>
      <c r="C44" s="83">
        <f>+'Market benefits'!I218</f>
        <v>5.4125627220909864</v>
      </c>
      <c r="D44" s="83">
        <f>+'Market benefits'!J218</f>
        <v>3.4157583293875389</v>
      </c>
      <c r="E44" s="83">
        <f>+'Market benefits'!K218</f>
        <v>3.767128838131927</v>
      </c>
      <c r="F44" s="83">
        <f>+'Market benefits'!L218</f>
        <v>6.9489928358367701</v>
      </c>
      <c r="G44" s="83">
        <f>+'Market benefits'!M218</f>
        <v>5.0082486340003909</v>
      </c>
      <c r="H44" s="83">
        <f>+'Market benefits'!N218</f>
        <v>-23.854384375220913</v>
      </c>
      <c r="I44" s="83">
        <f>+'Market benefits'!O218</f>
        <v>107.15654324843125</v>
      </c>
      <c r="J44" s="83">
        <f>+'Market benefits'!P218</f>
        <v>37.960804106212734</v>
      </c>
      <c r="K44" s="83">
        <f>+'Market benefits'!Q218</f>
        <v>211.19173361861402</v>
      </c>
      <c r="L44" s="83">
        <f>+'Market benefits'!R218</f>
        <v>113.35045163652532</v>
      </c>
      <c r="M44" s="83">
        <f>+'Market benefits'!S218</f>
        <v>196.91861339277824</v>
      </c>
      <c r="N44" s="83">
        <f>+'Market benefits'!T218</f>
        <v>142.20519736783331</v>
      </c>
      <c r="O44" s="83">
        <f>+'Market benefits'!U218</f>
        <v>177.78992114370007</v>
      </c>
      <c r="P44" s="83">
        <f>+'Market benefits'!V218</f>
        <v>227.63810315603843</v>
      </c>
      <c r="Q44" s="83">
        <f>+'Market benefits'!W218</f>
        <v>115.46891513258441</v>
      </c>
      <c r="R44" s="83">
        <f>+'Market benefits'!X218</f>
        <v>206.95807639755319</v>
      </c>
      <c r="S44" s="83">
        <f>+'Market benefits'!Y218</f>
        <v>165.97645001292983</v>
      </c>
      <c r="T44" s="83">
        <f>+'Market benefits'!Z218</f>
        <v>186.15123907506319</v>
      </c>
      <c r="U44" s="83">
        <f>+'Market benefits'!AA218</f>
        <v>199.42876385608523</v>
      </c>
      <c r="V44" s="83">
        <f>+'Market benefits'!AB218</f>
        <v>143.75178172107439</v>
      </c>
      <c r="W44" s="83">
        <f>+'Market benefits'!AC218</f>
        <v>119.8465713667086</v>
      </c>
      <c r="X44" s="83">
        <f>+'Market benefits'!AD218</f>
        <v>167.4357638628484</v>
      </c>
      <c r="Y44" s="83">
        <f>+'Market benefits'!AE218</f>
        <v>158.26817160223024</v>
      </c>
      <c r="Z44" s="83">
        <f>+'Market benefits'!AF218</f>
        <v>170.48719448448793</v>
      </c>
      <c r="AA44" s="83">
        <f>+'Market benefits'!AG218</f>
        <v>139.22561540011347</v>
      </c>
      <c r="AB44" s="83">
        <f>+'Market benefits'!AH218</f>
        <v>109.32646623914715</v>
      </c>
      <c r="AC44" s="83">
        <f>+'Market benefits'!AI218</f>
        <v>127.98651384184636</v>
      </c>
      <c r="AD44" s="83">
        <f>+'Market benefits'!AJ218</f>
        <v>93.342002726178734</v>
      </c>
      <c r="AE44" s="83">
        <f>+'Market benefits'!AK218</f>
        <v>91.583621432330631</v>
      </c>
      <c r="AF44" s="83">
        <f>+'Market benefits'!AL218</f>
        <v>118.03811965651289</v>
      </c>
    </row>
    <row r="45" spans="1:32" x14ac:dyDescent="0.25">
      <c r="A45" s="84" t="s">
        <v>82</v>
      </c>
      <c r="B45" s="131">
        <f t="shared" ref="B45:AF45" si="19">+B44/((1+$B$3)^(($H$10-$B$10)/(365)))</f>
        <v>0</v>
      </c>
      <c r="C45" s="130">
        <f t="shared" si="19"/>
        <v>3.8361074668445747</v>
      </c>
      <c r="D45" s="130">
        <f t="shared" si="19"/>
        <v>2.4208894575614344</v>
      </c>
      <c r="E45" s="130">
        <f t="shared" si="19"/>
        <v>2.6699202958964778</v>
      </c>
      <c r="F45" s="130">
        <f t="shared" si="19"/>
        <v>4.9250391493485921</v>
      </c>
      <c r="G45" s="130">
        <f t="shared" si="19"/>
        <v>3.5495533201472025</v>
      </c>
      <c r="H45" s="130">
        <f t="shared" si="19"/>
        <v>-16.906590596222053</v>
      </c>
      <c r="I45" s="130">
        <f t="shared" si="19"/>
        <v>75.946282155554968</v>
      </c>
      <c r="J45" s="130">
        <f t="shared" si="19"/>
        <v>26.904394749075561</v>
      </c>
      <c r="K45" s="130">
        <f t="shared" si="19"/>
        <v>149.68033219525188</v>
      </c>
      <c r="L45" s="130">
        <f t="shared" si="19"/>
        <v>80.336161670399605</v>
      </c>
      <c r="M45" s="130">
        <f t="shared" si="19"/>
        <v>139.56438049458566</v>
      </c>
      <c r="N45" s="130">
        <f t="shared" si="19"/>
        <v>100.78671554610791</v>
      </c>
      <c r="O45" s="130">
        <f t="shared" si="19"/>
        <v>126.00708371386352</v>
      </c>
      <c r="P45" s="130">
        <f t="shared" si="19"/>
        <v>161.33655573008528</v>
      </c>
      <c r="Q45" s="130">
        <f t="shared" si="19"/>
        <v>81.837604527089567</v>
      </c>
      <c r="R45" s="130">
        <f t="shared" si="19"/>
        <v>146.67976390410092</v>
      </c>
      <c r="S45" s="130">
        <f t="shared" si="19"/>
        <v>117.63438724068652</v>
      </c>
      <c r="T45" s="130">
        <f t="shared" si="19"/>
        <v>131.93309617710059</v>
      </c>
      <c r="U45" s="130">
        <f t="shared" si="19"/>
        <v>141.34342813423598</v>
      </c>
      <c r="V45" s="130">
        <f t="shared" si="19"/>
        <v>101.88284395887597</v>
      </c>
      <c r="W45" s="130">
        <f t="shared" si="19"/>
        <v>84.940230885295534</v>
      </c>
      <c r="X45" s="130">
        <f t="shared" si="19"/>
        <v>118.66866343175847</v>
      </c>
      <c r="Y45" s="130">
        <f t="shared" si="19"/>
        <v>112.17121094397321</v>
      </c>
      <c r="Z45" s="130">
        <f t="shared" si="19"/>
        <v>120.83133874717865</v>
      </c>
      <c r="AA45" s="130">
        <f t="shared" si="19"/>
        <v>98.674962348718665</v>
      </c>
      <c r="AB45" s="130">
        <f t="shared" si="19"/>
        <v>77.484196488295893</v>
      </c>
      <c r="AC45" s="130">
        <f t="shared" si="19"/>
        <v>90.709345390170611</v>
      </c>
      <c r="AD45" s="130">
        <f t="shared" si="19"/>
        <v>66.15534489174307</v>
      </c>
      <c r="AE45" s="130">
        <f t="shared" si="19"/>
        <v>64.909107211510758</v>
      </c>
      <c r="AF45" s="130">
        <f t="shared" si="19"/>
        <v>83.658506226365475</v>
      </c>
    </row>
    <row r="46" spans="1:32" x14ac:dyDescent="0.25">
      <c r="A46" s="78" t="s">
        <v>85</v>
      </c>
      <c r="B46" s="132">
        <f t="shared" ref="B46" si="20">+B45/B41</f>
        <v>0</v>
      </c>
      <c r="C46" s="79">
        <f>+C45/C41</f>
        <v>4.0630758835701748</v>
      </c>
      <c r="D46" s="79">
        <f t="shared" ref="D46:AF46" si="21">+D45/D41</f>
        <v>2.7154079646032532</v>
      </c>
      <c r="E46" s="79">
        <f t="shared" si="21"/>
        <v>3.1714245603806104</v>
      </c>
      <c r="F46" s="79">
        <f t="shared" si="21"/>
        <v>6.1952913581459326</v>
      </c>
      <c r="G46" s="79">
        <f t="shared" si="21"/>
        <v>4.7292243947123627</v>
      </c>
      <c r="H46" s="79">
        <f t="shared" si="21"/>
        <v>-23.854384375220917</v>
      </c>
      <c r="I46" s="79">
        <f t="shared" si="21"/>
        <v>113.47877930008869</v>
      </c>
      <c r="J46" s="79">
        <f t="shared" si="21"/>
        <v>42.57232054983956</v>
      </c>
      <c r="K46" s="79">
        <f t="shared" si="21"/>
        <v>250.8609159520025</v>
      </c>
      <c r="L46" s="79">
        <f t="shared" si="21"/>
        <v>142.58548047452277</v>
      </c>
      <c r="M46" s="79">
        <f t="shared" si="21"/>
        <v>262.3220379529468</v>
      </c>
      <c r="N46" s="79">
        <f t="shared" si="21"/>
        <v>200.61316893347913</v>
      </c>
      <c r="O46" s="79">
        <f t="shared" si="21"/>
        <v>265.65333615571086</v>
      </c>
      <c r="P46" s="79">
        <f t="shared" si="21"/>
        <v>360.2044345282772</v>
      </c>
      <c r="Q46" s="79">
        <f t="shared" si="21"/>
        <v>193.49294855223997</v>
      </c>
      <c r="R46" s="79">
        <f t="shared" si="21"/>
        <v>367.26403082138336</v>
      </c>
      <c r="S46" s="79">
        <f t="shared" si="21"/>
        <v>311.96556360078023</v>
      </c>
      <c r="T46" s="79">
        <f t="shared" si="21"/>
        <v>370.52889132653399</v>
      </c>
      <c r="U46" s="79">
        <f t="shared" si="21"/>
        <v>420.3779258547093</v>
      </c>
      <c r="V46" s="79">
        <f t="shared" si="21"/>
        <v>320.89378219501549</v>
      </c>
      <c r="W46" s="79">
        <f t="shared" si="21"/>
        <v>283.35954603784637</v>
      </c>
      <c r="X46" s="79">
        <f t="shared" si="21"/>
        <v>419.23392772932982</v>
      </c>
      <c r="Y46" s="79">
        <f t="shared" si="21"/>
        <v>419.6601576626415</v>
      </c>
      <c r="Z46" s="79">
        <f t="shared" si="21"/>
        <v>478.73136109349241</v>
      </c>
      <c r="AA46" s="79">
        <f t="shared" si="21"/>
        <v>414.07921259813259</v>
      </c>
      <c r="AB46" s="79">
        <f t="shared" si="21"/>
        <v>344.33847625667164</v>
      </c>
      <c r="AC46" s="79">
        <f t="shared" si="21"/>
        <v>426.89435551606323</v>
      </c>
      <c r="AD46" s="79">
        <f t="shared" si="21"/>
        <v>329.70784265755577</v>
      </c>
      <c r="AE46" s="79">
        <f t="shared" si="21"/>
        <v>342.63690911569449</v>
      </c>
      <c r="AF46" s="79">
        <f t="shared" si="21"/>
        <v>467.66468260617842</v>
      </c>
    </row>
    <row r="47" spans="1:32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1">
        <f>+'FCAS benefits'!J10</f>
        <v>15.704394790384441</v>
      </c>
      <c r="J47" s="81">
        <f>+'FCAS benefits'!K10</f>
        <v>15.788363499540408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2" x14ac:dyDescent="0.25">
      <c r="A48" s="76" t="s">
        <v>80</v>
      </c>
      <c r="B48" s="76">
        <f>+B47+B46</f>
        <v>0</v>
      </c>
      <c r="C48" s="77">
        <f t="shared" ref="C48:AF48" si="22">+C47+C46</f>
        <v>4.0630758835701748</v>
      </c>
      <c r="D48" s="77">
        <f t="shared" si="22"/>
        <v>2.7154079646032532</v>
      </c>
      <c r="E48" s="77">
        <f t="shared" si="22"/>
        <v>3.1714245603806104</v>
      </c>
      <c r="F48" s="77">
        <f t="shared" si="22"/>
        <v>6.1952913581459326</v>
      </c>
      <c r="G48" s="77">
        <f t="shared" si="22"/>
        <v>4.7292243947123627</v>
      </c>
      <c r="H48" s="77">
        <f t="shared" si="22"/>
        <v>-23.854384375220917</v>
      </c>
      <c r="I48" s="77">
        <f t="shared" si="22"/>
        <v>129.18317409047313</v>
      </c>
      <c r="J48" s="77">
        <f t="shared" si="22"/>
        <v>58.360684049379969</v>
      </c>
      <c r="K48" s="77">
        <f t="shared" si="22"/>
        <v>266.73703860311542</v>
      </c>
      <c r="L48" s="77">
        <f t="shared" si="22"/>
        <v>158.54725960584568</v>
      </c>
      <c r="M48" s="77">
        <f t="shared" si="22"/>
        <v>278.3703301292818</v>
      </c>
      <c r="N48" s="77">
        <f t="shared" si="22"/>
        <v>216.74883928527638</v>
      </c>
      <c r="O48" s="77">
        <f t="shared" si="22"/>
        <v>281.87725846472495</v>
      </c>
      <c r="P48" s="77">
        <f t="shared" si="22"/>
        <v>376.5174913140803</v>
      </c>
      <c r="Q48" s="77">
        <f t="shared" si="22"/>
        <v>209.89603115959994</v>
      </c>
      <c r="R48" s="77">
        <f t="shared" si="22"/>
        <v>383.75803950851582</v>
      </c>
      <c r="S48" s="77">
        <f t="shared" si="22"/>
        <v>328.55140762848288</v>
      </c>
      <c r="T48" s="77">
        <f t="shared" si="22"/>
        <v>387.20748904821255</v>
      </c>
      <c r="U48" s="77">
        <f t="shared" si="22"/>
        <v>437.15020480730351</v>
      </c>
      <c r="V48" s="77">
        <f t="shared" si="22"/>
        <v>337.76067919083448</v>
      </c>
      <c r="W48" s="77">
        <f t="shared" si="22"/>
        <v>300.32200725732241</v>
      </c>
      <c r="X48" s="77">
        <f t="shared" si="22"/>
        <v>436.2929088146995</v>
      </c>
      <c r="Y48" s="77">
        <f t="shared" si="22"/>
        <v>436.81662381256376</v>
      </c>
      <c r="Z48" s="77">
        <f t="shared" si="22"/>
        <v>495.98628715861275</v>
      </c>
      <c r="AA48" s="77">
        <f t="shared" si="22"/>
        <v>431.433583177603</v>
      </c>
      <c r="AB48" s="77">
        <f t="shared" si="22"/>
        <v>361.7932857956356</v>
      </c>
      <c r="AC48" s="77">
        <f t="shared" si="22"/>
        <v>444.45060840411571</v>
      </c>
      <c r="AD48" s="77">
        <f t="shared" si="22"/>
        <v>347.36655332818765</v>
      </c>
      <c r="AE48" s="77">
        <f t="shared" si="22"/>
        <v>360.39910214673159</v>
      </c>
      <c r="AF48" s="77">
        <f t="shared" si="22"/>
        <v>485.5313928212247</v>
      </c>
    </row>
    <row r="49" spans="1:32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104">
        <f>+'Project costs'!C7</f>
        <v>91.225008170179208</v>
      </c>
      <c r="J49" s="87">
        <f>+I49</f>
        <v>91.225008170179208</v>
      </c>
      <c r="K49" s="87">
        <f>+'Project costs'!D7</f>
        <v>182.45001634035842</v>
      </c>
      <c r="L49" s="87">
        <f>+K49</f>
        <v>182.45001634035842</v>
      </c>
      <c r="M49" s="87">
        <f>+L49</f>
        <v>182.45001634035842</v>
      </c>
      <c r="N49" s="87">
        <f>+M49</f>
        <v>182.45001634035842</v>
      </c>
      <c r="O49" s="87">
        <f t="shared" ref="O49:AF49" si="23">+N49</f>
        <v>182.45001634035842</v>
      </c>
      <c r="P49" s="87">
        <f t="shared" si="23"/>
        <v>182.45001634035842</v>
      </c>
      <c r="Q49" s="87">
        <f t="shared" si="23"/>
        <v>182.45001634035842</v>
      </c>
      <c r="R49" s="87">
        <f t="shared" si="23"/>
        <v>182.45001634035842</v>
      </c>
      <c r="S49" s="87">
        <f t="shared" si="23"/>
        <v>182.45001634035842</v>
      </c>
      <c r="T49" s="87">
        <f t="shared" si="23"/>
        <v>182.45001634035842</v>
      </c>
      <c r="U49" s="87">
        <f t="shared" si="23"/>
        <v>182.45001634035842</v>
      </c>
      <c r="V49" s="87">
        <f t="shared" si="23"/>
        <v>182.45001634035842</v>
      </c>
      <c r="W49" s="87">
        <f t="shared" si="23"/>
        <v>182.45001634035842</v>
      </c>
      <c r="X49" s="87">
        <f t="shared" si="23"/>
        <v>182.45001634035842</v>
      </c>
      <c r="Y49" s="87">
        <f t="shared" si="23"/>
        <v>182.45001634035842</v>
      </c>
      <c r="Z49" s="87">
        <f t="shared" si="23"/>
        <v>182.45001634035842</v>
      </c>
      <c r="AA49" s="87">
        <f t="shared" si="23"/>
        <v>182.45001634035842</v>
      </c>
      <c r="AB49" s="87">
        <f t="shared" si="23"/>
        <v>182.45001634035842</v>
      </c>
      <c r="AC49" s="87">
        <f t="shared" si="23"/>
        <v>182.45001634035842</v>
      </c>
      <c r="AD49" s="87">
        <f t="shared" si="23"/>
        <v>182.45001634035842</v>
      </c>
      <c r="AE49" s="87">
        <f t="shared" si="23"/>
        <v>182.45001634035842</v>
      </c>
      <c r="AF49" s="87">
        <f t="shared" si="23"/>
        <v>182.45001634035842</v>
      </c>
    </row>
    <row r="50" spans="1:32" x14ac:dyDescent="0.25">
      <c r="A50" t="s">
        <v>121</v>
      </c>
      <c r="B50" s="64">
        <f>XNPV($B$3,B48:AF48,$B$10:$AF$10)</f>
        <v>2648.6363816566736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</row>
    <row r="51" spans="1:32" x14ac:dyDescent="0.25">
      <c r="A51" t="s">
        <v>122</v>
      </c>
      <c r="B51" s="64">
        <f>+XNPV($B$3,B49:AF49,$B$10:$AF$10)</f>
        <v>1518.688504635915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</row>
    <row r="52" spans="1:32" ht="15.75" thickBot="1" x14ac:dyDescent="0.3">
      <c r="A52" s="1" t="s">
        <v>123</v>
      </c>
      <c r="B52" s="105">
        <f>+B50-B51</f>
        <v>1129.9478770207586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</row>
    <row r="53" spans="1:32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</row>
    <row r="54" spans="1:32" ht="15.75" thickTop="1" x14ac:dyDescent="0.25">
      <c r="A54" s="120" t="str">
        <f>+A38</f>
        <v>Option 3:  600 MW in 2026 and 600 MW in 2028</v>
      </c>
      <c r="B54" s="115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2" x14ac:dyDescent="0.25">
      <c r="A56" s="19" t="s">
        <v>73</v>
      </c>
      <c r="B56" s="1">
        <v>0</v>
      </c>
      <c r="C56" s="1">
        <f>+B56+1</f>
        <v>1</v>
      </c>
      <c r="D56" s="1">
        <f t="shared" ref="D56:AF56" si="24">+C56+1</f>
        <v>2</v>
      </c>
      <c r="E56" s="1">
        <f t="shared" si="24"/>
        <v>3</v>
      </c>
      <c r="F56" s="1">
        <f t="shared" si="24"/>
        <v>4</v>
      </c>
      <c r="G56" s="1">
        <f t="shared" si="24"/>
        <v>5</v>
      </c>
      <c r="H56" s="28">
        <f t="shared" si="24"/>
        <v>6</v>
      </c>
      <c r="I56" s="1">
        <f t="shared" si="24"/>
        <v>7</v>
      </c>
      <c r="J56" s="1">
        <f t="shared" si="24"/>
        <v>8</v>
      </c>
      <c r="K56" s="1">
        <f t="shared" si="24"/>
        <v>9</v>
      </c>
      <c r="L56" s="1">
        <f t="shared" si="24"/>
        <v>10</v>
      </c>
      <c r="M56" s="1">
        <f t="shared" si="24"/>
        <v>11</v>
      </c>
      <c r="N56" s="1">
        <f t="shared" si="24"/>
        <v>12</v>
      </c>
      <c r="O56" s="1">
        <f t="shared" si="24"/>
        <v>13</v>
      </c>
      <c r="P56" s="1">
        <f t="shared" si="24"/>
        <v>14</v>
      </c>
      <c r="Q56" s="1">
        <f t="shared" si="24"/>
        <v>15</v>
      </c>
      <c r="R56" s="1">
        <f t="shared" si="24"/>
        <v>16</v>
      </c>
      <c r="S56" s="1">
        <f t="shared" si="24"/>
        <v>17</v>
      </c>
      <c r="T56" s="1">
        <f t="shared" si="24"/>
        <v>18</v>
      </c>
      <c r="U56" s="1">
        <f t="shared" si="24"/>
        <v>19</v>
      </c>
      <c r="V56" s="1">
        <f t="shared" si="24"/>
        <v>20</v>
      </c>
      <c r="W56" s="1">
        <f t="shared" si="24"/>
        <v>21</v>
      </c>
      <c r="X56" s="1">
        <f t="shared" si="24"/>
        <v>22</v>
      </c>
      <c r="Y56" s="1">
        <f t="shared" si="24"/>
        <v>23</v>
      </c>
      <c r="Z56" s="1">
        <f t="shared" si="24"/>
        <v>24</v>
      </c>
      <c r="AA56" s="1">
        <f t="shared" si="24"/>
        <v>25</v>
      </c>
      <c r="AB56" s="1">
        <f t="shared" si="24"/>
        <v>26</v>
      </c>
      <c r="AC56" s="1">
        <f t="shared" si="24"/>
        <v>27</v>
      </c>
      <c r="AD56" s="1">
        <f t="shared" si="24"/>
        <v>28</v>
      </c>
      <c r="AE56" s="1">
        <f t="shared" si="24"/>
        <v>29</v>
      </c>
      <c r="AF56" s="1">
        <f t="shared" si="24"/>
        <v>30</v>
      </c>
    </row>
    <row r="57" spans="1:32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25">1/((1+$B$3)^((D58-$B$10)/365))</f>
        <v>0.89153802637356161</v>
      </c>
      <c r="E57" s="24">
        <f t="shared" si="25"/>
        <v>0.84186782471535571</v>
      </c>
      <c r="F57" s="24">
        <f t="shared" si="25"/>
        <v>0.79496489585963725</v>
      </c>
      <c r="G57" s="24">
        <f t="shared" si="25"/>
        <v>0.75055717891413165</v>
      </c>
      <c r="H57" s="24">
        <f t="shared" si="25"/>
        <v>0.70874143429096481</v>
      </c>
      <c r="I57" s="24">
        <f t="shared" si="25"/>
        <v>0.66925536760242199</v>
      </c>
      <c r="J57" s="24">
        <f t="shared" si="25"/>
        <v>0.63196918564912374</v>
      </c>
      <c r="K57" s="24">
        <f t="shared" si="25"/>
        <v>0.59666660957217577</v>
      </c>
      <c r="L57" s="24">
        <f t="shared" si="25"/>
        <v>0.56342456050252676</v>
      </c>
      <c r="M57" s="24">
        <f t="shared" si="25"/>
        <v>0.5320345236095626</v>
      </c>
      <c r="N57" s="24">
        <f t="shared" si="25"/>
        <v>0.50239331785605534</v>
      </c>
      <c r="O57" s="24">
        <f t="shared" si="25"/>
        <v>0.47432900914146753</v>
      </c>
      <c r="P57" s="24">
        <f t="shared" si="25"/>
        <v>0.44790274706465294</v>
      </c>
      <c r="Q57" s="24">
        <f t="shared" si="25"/>
        <v>0.42294876965500755</v>
      </c>
      <c r="R57" s="24">
        <f t="shared" si="25"/>
        <v>0.39938505161001664</v>
      </c>
      <c r="S57" s="24">
        <f t="shared" si="25"/>
        <v>0.37707491135535165</v>
      </c>
      <c r="T57" s="24">
        <f t="shared" si="25"/>
        <v>0.35606696067549731</v>
      </c>
      <c r="U57" s="24">
        <f t="shared" si="25"/>
        <v>0.33622942462275479</v>
      </c>
      <c r="V57" s="24">
        <f t="shared" si="25"/>
        <v>0.31749709596105269</v>
      </c>
      <c r="W57" s="24">
        <f t="shared" si="25"/>
        <v>0.29976131763688901</v>
      </c>
      <c r="X57" s="24">
        <f t="shared" si="25"/>
        <v>0.28306073431245427</v>
      </c>
      <c r="Y57" s="24">
        <f t="shared" si="25"/>
        <v>0.26729058953017398</v>
      </c>
      <c r="Z57" s="24">
        <f t="shared" si="25"/>
        <v>0.25239904582641548</v>
      </c>
      <c r="AA57" s="24">
        <f t="shared" si="25"/>
        <v>0.23829972465795707</v>
      </c>
      <c r="AB57" s="24">
        <f t="shared" si="25"/>
        <v>0.22502334717465258</v>
      </c>
      <c r="AC57" s="24">
        <f t="shared" si="25"/>
        <v>0.21248663567011578</v>
      </c>
      <c r="AD57" s="24">
        <f t="shared" si="25"/>
        <v>0.20064838118046815</v>
      </c>
      <c r="AE57" s="24">
        <f t="shared" si="25"/>
        <v>0.18943991579609307</v>
      </c>
      <c r="AF57" s="24">
        <f t="shared" si="25"/>
        <v>0.17888566175268469</v>
      </c>
    </row>
    <row r="58" spans="1:32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:AF58" si="26">EDATE(C58,12)</f>
        <v>44378</v>
      </c>
      <c r="E58" s="26">
        <f t="shared" si="26"/>
        <v>44743</v>
      </c>
      <c r="F58" s="26">
        <f t="shared" si="26"/>
        <v>45108</v>
      </c>
      <c r="G58" s="26">
        <f t="shared" si="26"/>
        <v>45474</v>
      </c>
      <c r="H58" s="26">
        <f t="shared" si="26"/>
        <v>45839</v>
      </c>
      <c r="I58" s="26">
        <f t="shared" si="26"/>
        <v>46204</v>
      </c>
      <c r="J58" s="26">
        <f t="shared" si="26"/>
        <v>46569</v>
      </c>
      <c r="K58" s="26">
        <f t="shared" si="26"/>
        <v>46935</v>
      </c>
      <c r="L58" s="26">
        <f t="shared" si="26"/>
        <v>47300</v>
      </c>
      <c r="M58" s="26">
        <f t="shared" si="26"/>
        <v>47665</v>
      </c>
      <c r="N58" s="26">
        <f t="shared" si="26"/>
        <v>48030</v>
      </c>
      <c r="O58" s="26">
        <f t="shared" si="26"/>
        <v>48396</v>
      </c>
      <c r="P58" s="26">
        <f t="shared" si="26"/>
        <v>48761</v>
      </c>
      <c r="Q58" s="26">
        <f t="shared" si="26"/>
        <v>49126</v>
      </c>
      <c r="R58" s="26">
        <f t="shared" si="26"/>
        <v>49491</v>
      </c>
      <c r="S58" s="26">
        <f t="shared" si="26"/>
        <v>49857</v>
      </c>
      <c r="T58" s="26">
        <f t="shared" si="26"/>
        <v>50222</v>
      </c>
      <c r="U58" s="26">
        <f t="shared" si="26"/>
        <v>50587</v>
      </c>
      <c r="V58" s="26">
        <f t="shared" si="26"/>
        <v>50952</v>
      </c>
      <c r="W58" s="26">
        <f t="shared" si="26"/>
        <v>51318</v>
      </c>
      <c r="X58" s="26">
        <f t="shared" si="26"/>
        <v>51683</v>
      </c>
      <c r="Y58" s="26">
        <f t="shared" si="26"/>
        <v>52048</v>
      </c>
      <c r="Z58" s="26">
        <f t="shared" si="26"/>
        <v>52413</v>
      </c>
      <c r="AA58" s="26">
        <f t="shared" si="26"/>
        <v>52779</v>
      </c>
      <c r="AB58" s="26">
        <f t="shared" si="26"/>
        <v>53144</v>
      </c>
      <c r="AC58" s="26">
        <f t="shared" si="26"/>
        <v>53509</v>
      </c>
      <c r="AD58" s="26">
        <f t="shared" si="26"/>
        <v>53874</v>
      </c>
      <c r="AE58" s="26">
        <f t="shared" si="26"/>
        <v>54240</v>
      </c>
      <c r="AF58" s="26">
        <f t="shared" si="26"/>
        <v>54605</v>
      </c>
    </row>
    <row r="59" spans="1:32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2" x14ac:dyDescent="0.25">
      <c r="A60" s="82" t="s">
        <v>81</v>
      </c>
      <c r="B60" s="82">
        <v>0</v>
      </c>
      <c r="C60" s="83">
        <f>+'Market benefits'!I237</f>
        <v>3.5087941889705352</v>
      </c>
      <c r="D60" s="83">
        <f>+'Market benefits'!J237</f>
        <v>-5.8354021098401914</v>
      </c>
      <c r="E60" s="83">
        <f>+'Market benefits'!K237</f>
        <v>-12.512915529997739</v>
      </c>
      <c r="F60" s="83">
        <f>+'Market benefits'!L237</f>
        <v>9.6763921513628404</v>
      </c>
      <c r="G60" s="83">
        <f>+'Market benefits'!M237</f>
        <v>16.556634440290882</v>
      </c>
      <c r="H60" s="83">
        <f>+'Market benefits'!N237</f>
        <v>-11.921559731625097</v>
      </c>
      <c r="I60" s="83">
        <f>+'Market benefits'!O237</f>
        <v>77.595155063195989</v>
      </c>
      <c r="J60" s="83">
        <f>+'Market benefits'!P237</f>
        <v>118.1496542338319</v>
      </c>
      <c r="K60" s="83">
        <f>+'Market benefits'!Q237</f>
        <v>234.8214495434446</v>
      </c>
      <c r="L60" s="83">
        <f>+'Market benefits'!R237</f>
        <v>148.415010420984</v>
      </c>
      <c r="M60" s="83">
        <f>+'Market benefits'!S237</f>
        <v>142.9863939721204</v>
      </c>
      <c r="N60" s="83">
        <f>+'Market benefits'!T237</f>
        <v>140.12376769364951</v>
      </c>
      <c r="O60" s="83">
        <f>+'Market benefits'!U237</f>
        <v>177.23184328809918</v>
      </c>
      <c r="P60" s="83">
        <f>+'Market benefits'!V237</f>
        <v>204.87878495075796</v>
      </c>
      <c r="Q60" s="83">
        <f>+'Market benefits'!W237</f>
        <v>133.71896844665989</v>
      </c>
      <c r="R60" s="83">
        <f>+'Market benefits'!X237</f>
        <v>269.19032257547457</v>
      </c>
      <c r="S60" s="83">
        <f>+'Market benefits'!Y237</f>
        <v>215.47856471205765</v>
      </c>
      <c r="T60" s="83">
        <f>+'Market benefits'!Z237</f>
        <v>231.75132921383496</v>
      </c>
      <c r="U60" s="83">
        <f>+'Market benefits'!AA237</f>
        <v>216.9177137013144</v>
      </c>
      <c r="V60" s="83">
        <f>+'Market benefits'!AB237</f>
        <v>301.42120649503835</v>
      </c>
      <c r="W60" s="83">
        <f>+'Market benefits'!AC237</f>
        <v>352.66219179476764</v>
      </c>
      <c r="X60" s="83">
        <f>+'Market benefits'!AD237</f>
        <v>321.22272449779177</v>
      </c>
      <c r="Y60" s="83">
        <f>+'Market benefits'!AE237</f>
        <v>271.05755873309602</v>
      </c>
      <c r="Z60" s="83">
        <f>+'Market benefits'!AF237</f>
        <v>304.89354456821155</v>
      </c>
      <c r="AA60" s="83">
        <f>+'Market benefits'!AG237</f>
        <v>292.96410426752669</v>
      </c>
      <c r="AB60" s="83">
        <f>+'Market benefits'!AH237</f>
        <v>268.06140721688013</v>
      </c>
      <c r="AC60" s="83">
        <f>+'Market benefits'!AI237</f>
        <v>270.97669247815844</v>
      </c>
      <c r="AD60" s="83">
        <f>+'Market benefits'!AJ237</f>
        <v>264.05996783705376</v>
      </c>
      <c r="AE60" s="83">
        <f>+'Market benefits'!AK237</f>
        <v>327.00076874171884</v>
      </c>
      <c r="AF60" s="83">
        <f>+'Market benefits'!AL237</f>
        <v>380.10119219228289</v>
      </c>
    </row>
    <row r="61" spans="1:32" x14ac:dyDescent="0.25">
      <c r="A61" s="84" t="s">
        <v>82</v>
      </c>
      <c r="B61" s="131">
        <f t="shared" ref="B61:AF61" si="27">+B60/((1+$B$3)^(($H$10-$B$10)/(365)))</f>
        <v>0</v>
      </c>
      <c r="C61" s="130">
        <f t="shared" si="27"/>
        <v>2.4868278261227799</v>
      </c>
      <c r="D61" s="130">
        <f t="shared" si="27"/>
        <v>-4.1357912609926597</v>
      </c>
      <c r="E61" s="130">
        <f t="shared" si="27"/>
        <v>-8.868421699892286</v>
      </c>
      <c r="F61" s="130">
        <f t="shared" si="27"/>
        <v>6.8580600521187343</v>
      </c>
      <c r="G61" s="130">
        <f t="shared" si="27"/>
        <v>11.734372840242946</v>
      </c>
      <c r="H61" s="130">
        <f t="shared" si="27"/>
        <v>-8.4493033431773803</v>
      </c>
      <c r="I61" s="130">
        <f t="shared" si="27"/>
        <v>54.99490149351935</v>
      </c>
      <c r="J61" s="130">
        <f t="shared" si="27"/>
        <v>83.737555402667581</v>
      </c>
      <c r="K61" s="130">
        <f t="shared" si="27"/>
        <v>166.42769095170436</v>
      </c>
      <c r="L61" s="130">
        <f t="shared" si="27"/>
        <v>105.18786735607669</v>
      </c>
      <c r="M61" s="130">
        <f t="shared" si="27"/>
        <v>101.34038194789358</v>
      </c>
      <c r="N61" s="130">
        <f t="shared" si="27"/>
        <v>99.311520093451122</v>
      </c>
      <c r="O61" s="130">
        <f t="shared" si="27"/>
        <v>125.61155081403894</v>
      </c>
      <c r="P61" s="130">
        <f t="shared" si="27"/>
        <v>145.20608390179035</v>
      </c>
      <c r="Q61" s="130">
        <f t="shared" si="27"/>
        <v>94.772173488793996</v>
      </c>
      <c r="R61" s="130">
        <f t="shared" si="27"/>
        <v>190.78633531938934</v>
      </c>
      <c r="S61" s="130">
        <f t="shared" si="27"/>
        <v>152.71858701298223</v>
      </c>
      <c r="T61" s="130">
        <f t="shared" si="27"/>
        <v>164.25176946585097</v>
      </c>
      <c r="U61" s="130">
        <f t="shared" si="27"/>
        <v>153.73857153178645</v>
      </c>
      <c r="V61" s="130">
        <f t="shared" si="27"/>
        <v>213.62969821700656</v>
      </c>
      <c r="W61" s="130">
        <f t="shared" si="27"/>
        <v>249.94630763281896</v>
      </c>
      <c r="X61" s="130">
        <f t="shared" si="27"/>
        <v>227.66385448741639</v>
      </c>
      <c r="Y61" s="130">
        <f t="shared" si="27"/>
        <v>192.10972295190192</v>
      </c>
      <c r="Z61" s="130">
        <f t="shared" si="27"/>
        <v>216.09068808333046</v>
      </c>
      <c r="AA61" s="130">
        <f t="shared" si="27"/>
        <v>207.63579945433466</v>
      </c>
      <c r="AB61" s="130">
        <f t="shared" si="27"/>
        <v>189.98622622894601</v>
      </c>
      <c r="AC61" s="130">
        <f t="shared" si="27"/>
        <v>192.05240968639171</v>
      </c>
      <c r="AD61" s="130">
        <f t="shared" si="27"/>
        <v>187.15024034365953</v>
      </c>
      <c r="AE61" s="130">
        <f t="shared" si="27"/>
        <v>231.75899385225392</v>
      </c>
      <c r="AF61" s="130">
        <f t="shared" si="27"/>
        <v>269.39346413006427</v>
      </c>
    </row>
    <row r="62" spans="1:32" x14ac:dyDescent="0.25">
      <c r="A62" s="78" t="s">
        <v>85</v>
      </c>
      <c r="B62" s="132">
        <f t="shared" ref="B62" si="28">+B61/B57</f>
        <v>0</v>
      </c>
      <c r="C62" s="79">
        <f>+C61/C57</f>
        <v>2.6339643125853271</v>
      </c>
      <c r="D62" s="79">
        <f t="shared" ref="D62:AF62" si="29">+D61/D57</f>
        <v>-4.6389398305482148</v>
      </c>
      <c r="E62" s="79">
        <f t="shared" si="29"/>
        <v>-10.534220978086188</v>
      </c>
      <c r="F62" s="79">
        <f t="shared" si="29"/>
        <v>8.6268715610426465</v>
      </c>
      <c r="G62" s="79">
        <f t="shared" si="29"/>
        <v>15.634215713211411</v>
      </c>
      <c r="H62" s="79">
        <f t="shared" si="29"/>
        <v>-11.921559731625097</v>
      </c>
      <c r="I62" s="79">
        <f t="shared" si="29"/>
        <v>82.173269211924548</v>
      </c>
      <c r="J62" s="79">
        <f t="shared" si="29"/>
        <v>132.502592379812</v>
      </c>
      <c r="K62" s="79">
        <f t="shared" si="29"/>
        <v>278.92911767098383</v>
      </c>
      <c r="L62" s="79">
        <f t="shared" si="29"/>
        <v>186.69379137866846</v>
      </c>
      <c r="M62" s="79">
        <f t="shared" si="29"/>
        <v>190.47707893155999</v>
      </c>
      <c r="N62" s="79">
        <f t="shared" si="29"/>
        <v>197.67683319766138</v>
      </c>
      <c r="O62" s="79">
        <f t="shared" si="29"/>
        <v>264.81945736651244</v>
      </c>
      <c r="P62" s="79">
        <f t="shared" si="29"/>
        <v>324.19109919151811</v>
      </c>
      <c r="Q62" s="79">
        <f t="shared" si="29"/>
        <v>224.07482959720659</v>
      </c>
      <c r="R62" s="79">
        <f t="shared" si="29"/>
        <v>477.70024078338434</v>
      </c>
      <c r="S62" s="79">
        <f t="shared" si="29"/>
        <v>405.00861344514578</v>
      </c>
      <c r="T62" s="79">
        <f t="shared" si="29"/>
        <v>461.29460917757632</v>
      </c>
      <c r="U62" s="79">
        <f t="shared" si="29"/>
        <v>457.24306165136858</v>
      </c>
      <c r="V62" s="79">
        <f t="shared" si="29"/>
        <v>672.85559753029202</v>
      </c>
      <c r="W62" s="79">
        <f t="shared" si="29"/>
        <v>833.81775074657014</v>
      </c>
      <c r="X62" s="79">
        <f t="shared" si="29"/>
        <v>804.29330843221624</v>
      </c>
      <c r="Y62" s="79">
        <f t="shared" si="29"/>
        <v>718.7298411424805</v>
      </c>
      <c r="Z62" s="79">
        <f t="shared" si="29"/>
        <v>856.14700870123067</v>
      </c>
      <c r="AA62" s="79">
        <f t="shared" si="29"/>
        <v>871.32202839245497</v>
      </c>
      <c r="AB62" s="79">
        <f t="shared" si="29"/>
        <v>844.2956191629645</v>
      </c>
      <c r="AC62" s="79">
        <f t="shared" si="29"/>
        <v>903.83288850481836</v>
      </c>
      <c r="AD62" s="79">
        <f t="shared" si="29"/>
        <v>932.72738729614741</v>
      </c>
      <c r="AE62" s="79">
        <f t="shared" si="29"/>
        <v>1223.3905028848922</v>
      </c>
      <c r="AF62" s="79">
        <f t="shared" si="29"/>
        <v>1505.9533642361432</v>
      </c>
    </row>
    <row r="63" spans="1:32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1">
        <f>+'FCAS benefits'!J10</f>
        <v>15.704394790384441</v>
      </c>
      <c r="J63" s="81">
        <f>+'FCAS benefits'!K10</f>
        <v>15.788363499540408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2" x14ac:dyDescent="0.25">
      <c r="A64" s="76" t="s">
        <v>80</v>
      </c>
      <c r="B64" s="76">
        <f>+B63+B62</f>
        <v>0</v>
      </c>
      <c r="C64" s="77">
        <f t="shared" ref="C64:AF64" si="30">+C63+C62</f>
        <v>2.6339643125853271</v>
      </c>
      <c r="D64" s="77">
        <f t="shared" si="30"/>
        <v>-4.6389398305482148</v>
      </c>
      <c r="E64" s="77">
        <f t="shared" si="30"/>
        <v>-10.534220978086188</v>
      </c>
      <c r="F64" s="77">
        <f t="shared" si="30"/>
        <v>8.6268715610426465</v>
      </c>
      <c r="G64" s="77">
        <f t="shared" si="30"/>
        <v>15.634215713211411</v>
      </c>
      <c r="H64" s="77">
        <f t="shared" si="30"/>
        <v>-11.921559731625097</v>
      </c>
      <c r="I64" s="77">
        <f t="shared" si="30"/>
        <v>97.87766400230899</v>
      </c>
      <c r="J64" s="77">
        <f t="shared" si="30"/>
        <v>148.2909558793524</v>
      </c>
      <c r="K64" s="77">
        <f t="shared" si="30"/>
        <v>294.80524032209678</v>
      </c>
      <c r="L64" s="77">
        <f t="shared" si="30"/>
        <v>202.65557050999138</v>
      </c>
      <c r="M64" s="77">
        <f t="shared" si="30"/>
        <v>206.52537110789501</v>
      </c>
      <c r="N64" s="77">
        <f t="shared" si="30"/>
        <v>213.81250354945863</v>
      </c>
      <c r="O64" s="77">
        <f t="shared" si="30"/>
        <v>281.04337967552652</v>
      </c>
      <c r="P64" s="77">
        <f t="shared" si="30"/>
        <v>340.5041559773212</v>
      </c>
      <c r="Q64" s="77">
        <f t="shared" si="30"/>
        <v>240.47791220456656</v>
      </c>
      <c r="R64" s="77">
        <f t="shared" si="30"/>
        <v>494.19424947051681</v>
      </c>
      <c r="S64" s="77">
        <f t="shared" si="30"/>
        <v>421.59445747284843</v>
      </c>
      <c r="T64" s="77">
        <f t="shared" si="30"/>
        <v>477.97320689925488</v>
      </c>
      <c r="U64" s="77">
        <f t="shared" si="30"/>
        <v>474.01534060396278</v>
      </c>
      <c r="V64" s="77">
        <f t="shared" si="30"/>
        <v>689.72249452611106</v>
      </c>
      <c r="W64" s="77">
        <f t="shared" si="30"/>
        <v>850.78021196604618</v>
      </c>
      <c r="X64" s="77">
        <f t="shared" si="30"/>
        <v>821.35228951758597</v>
      </c>
      <c r="Y64" s="77">
        <f t="shared" si="30"/>
        <v>735.88630729240276</v>
      </c>
      <c r="Z64" s="77">
        <f t="shared" si="30"/>
        <v>873.40193476635102</v>
      </c>
      <c r="AA64" s="77">
        <f t="shared" si="30"/>
        <v>888.67639897192544</v>
      </c>
      <c r="AB64" s="77">
        <f t="shared" si="30"/>
        <v>861.75042870192851</v>
      </c>
      <c r="AC64" s="77">
        <f t="shared" si="30"/>
        <v>921.3891413928709</v>
      </c>
      <c r="AD64" s="77">
        <f t="shared" si="30"/>
        <v>950.38609796677929</v>
      </c>
      <c r="AE64" s="77">
        <f t="shared" si="30"/>
        <v>1241.1526959159291</v>
      </c>
      <c r="AF64" s="77">
        <f t="shared" si="30"/>
        <v>1523.8200744511896</v>
      </c>
    </row>
    <row r="65" spans="1:32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7">
        <f>+'Project costs'!C7</f>
        <v>91.225008170179208</v>
      </c>
      <c r="J65" s="87">
        <f>+I65</f>
        <v>91.225008170179208</v>
      </c>
      <c r="K65" s="87">
        <f>+'Project costs'!D7</f>
        <v>182.45001634035842</v>
      </c>
      <c r="L65" s="87">
        <f>+K65</f>
        <v>182.45001634035842</v>
      </c>
      <c r="M65" s="87">
        <f>+L65</f>
        <v>182.45001634035842</v>
      </c>
      <c r="N65" s="87">
        <f>+M65</f>
        <v>182.45001634035842</v>
      </c>
      <c r="O65" s="87">
        <f t="shared" ref="O65:AF65" si="31">+N65</f>
        <v>182.45001634035842</v>
      </c>
      <c r="P65" s="87">
        <f t="shared" si="31"/>
        <v>182.45001634035842</v>
      </c>
      <c r="Q65" s="87">
        <f t="shared" si="31"/>
        <v>182.45001634035842</v>
      </c>
      <c r="R65" s="87">
        <f t="shared" si="31"/>
        <v>182.45001634035842</v>
      </c>
      <c r="S65" s="87">
        <f t="shared" si="31"/>
        <v>182.45001634035842</v>
      </c>
      <c r="T65" s="87">
        <f t="shared" si="31"/>
        <v>182.45001634035842</v>
      </c>
      <c r="U65" s="87">
        <f t="shared" si="31"/>
        <v>182.45001634035842</v>
      </c>
      <c r="V65" s="87">
        <f t="shared" si="31"/>
        <v>182.45001634035842</v>
      </c>
      <c r="W65" s="87">
        <f t="shared" si="31"/>
        <v>182.45001634035842</v>
      </c>
      <c r="X65" s="87">
        <f t="shared" si="31"/>
        <v>182.45001634035842</v>
      </c>
      <c r="Y65" s="87">
        <f t="shared" si="31"/>
        <v>182.45001634035842</v>
      </c>
      <c r="Z65" s="87">
        <f t="shared" si="31"/>
        <v>182.45001634035842</v>
      </c>
      <c r="AA65" s="87">
        <f t="shared" si="31"/>
        <v>182.45001634035842</v>
      </c>
      <c r="AB65" s="87">
        <f t="shared" si="31"/>
        <v>182.45001634035842</v>
      </c>
      <c r="AC65" s="87">
        <f t="shared" si="31"/>
        <v>182.45001634035842</v>
      </c>
      <c r="AD65" s="87">
        <f t="shared" si="31"/>
        <v>182.45001634035842</v>
      </c>
      <c r="AE65" s="87">
        <f t="shared" si="31"/>
        <v>182.45001634035842</v>
      </c>
      <c r="AF65" s="87">
        <f t="shared" si="31"/>
        <v>182.45001634035842</v>
      </c>
    </row>
    <row r="66" spans="1:32" x14ac:dyDescent="0.25">
      <c r="A66" t="s">
        <v>121</v>
      </c>
      <c r="B66" s="64">
        <f>XNPV($B$3,B64:AF64,$B$10:$AF$10)</f>
        <v>4163.193664063564</v>
      </c>
      <c r="C66" s="316"/>
      <c r="D66" s="317"/>
      <c r="E66" s="318"/>
      <c r="F66" s="319"/>
      <c r="G66" s="316"/>
      <c r="H66" s="317"/>
      <c r="I66" s="318"/>
      <c r="J66" s="319"/>
      <c r="K66" s="316"/>
      <c r="L66" s="317"/>
      <c r="M66" s="318"/>
      <c r="N66" s="319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</row>
    <row r="67" spans="1:32" x14ac:dyDescent="0.25">
      <c r="A67" t="s">
        <v>122</v>
      </c>
      <c r="B67" s="64">
        <f>+XNPV($B$3,B65:AF65,$B$10:$AF$10)</f>
        <v>1518.688504635915</v>
      </c>
      <c r="C67" s="316"/>
      <c r="D67" s="317"/>
      <c r="E67" s="318"/>
      <c r="F67" s="319"/>
      <c r="G67" s="316"/>
      <c r="H67" s="317"/>
      <c r="I67" s="318"/>
      <c r="J67" s="319"/>
      <c r="K67" s="316"/>
      <c r="L67" s="317"/>
      <c r="M67" s="318"/>
      <c r="N67" s="319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</row>
    <row r="68" spans="1:32" ht="15.75" thickBot="1" x14ac:dyDescent="0.3">
      <c r="A68" s="1" t="s">
        <v>123</v>
      </c>
      <c r="B68" s="303">
        <f>+B66-B67</f>
        <v>2644.5051594276492</v>
      </c>
      <c r="C68" s="316"/>
      <c r="D68" s="317"/>
      <c r="E68" s="318"/>
      <c r="F68" s="319"/>
      <c r="G68" s="316"/>
      <c r="H68" s="317"/>
      <c r="I68" s="318"/>
      <c r="J68" s="319"/>
      <c r="K68" s="316"/>
      <c r="L68" s="317"/>
      <c r="M68" s="318"/>
      <c r="N68" s="319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</row>
    <row r="69" spans="1:32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</row>
    <row r="70" spans="1:32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C874-5AFF-4E23-8033-24DD92F9C274}">
  <dimension ref="A1:AJ74"/>
  <sheetViews>
    <sheetView workbookViewId="0"/>
  </sheetViews>
  <sheetFormatPr defaultColWidth="0" defaultRowHeight="15" zeroHeight="1" x14ac:dyDescent="0.25"/>
  <cols>
    <col min="1" max="1" width="30.5703125" customWidth="1"/>
    <col min="2" max="33" width="9.140625" customWidth="1"/>
    <col min="34" max="36" width="0" hidden="1" customWidth="1"/>
    <col min="37" max="16384" width="9.140625" hidden="1"/>
  </cols>
  <sheetData>
    <row r="1" spans="1:33" ht="21" x14ac:dyDescent="0.35">
      <c r="A1" s="201" t="s">
        <v>67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35"/>
    </row>
    <row r="2" spans="1:33" x14ac:dyDescent="0.25">
      <c r="A2" s="135" t="str">
        <f>+Overview!B9</f>
        <v>Option 4:  750 MW in 2026 and 750 MW in 2028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33" x14ac:dyDescent="0.25">
      <c r="A3" s="135" t="s">
        <v>76</v>
      </c>
      <c r="B3" s="168">
        <f>+Overview!C19</f>
        <v>5.8999999999999997E-2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</row>
    <row r="4" spans="1:33" x14ac:dyDescent="0.25">
      <c r="A4" s="135" t="s">
        <v>83</v>
      </c>
      <c r="B4" s="16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</row>
    <row r="5" spans="1:33" ht="15.75" thickBot="1" x14ac:dyDescent="0.3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</row>
    <row r="6" spans="1:33" ht="15.75" thickTop="1" x14ac:dyDescent="0.25">
      <c r="A6" s="115" t="str">
        <f>+A2</f>
        <v>Option 4:  750 MW in 2026 and 750 MW in 2028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</row>
    <row r="7" spans="1:33" x14ac:dyDescent="0.25">
      <c r="A7" s="117" t="s">
        <v>129</v>
      </c>
      <c r="B7" s="118" t="str">
        <f>+Overview!D7</f>
        <v>1. Global slowdown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</row>
    <row r="8" spans="1:33" x14ac:dyDescent="0.25">
      <c r="A8" s="19" t="s">
        <v>73</v>
      </c>
      <c r="B8" s="1">
        <v>0</v>
      </c>
      <c r="C8" s="1">
        <f>+B8+1</f>
        <v>1</v>
      </c>
      <c r="D8" s="1">
        <f t="shared" ref="D8:AF8" si="0">+C8+1</f>
        <v>2</v>
      </c>
      <c r="E8" s="1">
        <f t="shared" si="0"/>
        <v>3</v>
      </c>
      <c r="F8" s="1">
        <f t="shared" si="0"/>
        <v>4</v>
      </c>
      <c r="G8" s="1">
        <f t="shared" si="0"/>
        <v>5</v>
      </c>
      <c r="H8" s="28">
        <f t="shared" si="0"/>
        <v>6</v>
      </c>
      <c r="I8" s="1">
        <f t="shared" si="0"/>
        <v>7</v>
      </c>
      <c r="J8" s="1">
        <f t="shared" si="0"/>
        <v>8</v>
      </c>
      <c r="K8" s="1">
        <f t="shared" si="0"/>
        <v>9</v>
      </c>
      <c r="L8" s="1">
        <f t="shared" si="0"/>
        <v>10</v>
      </c>
      <c r="M8" s="1">
        <f t="shared" si="0"/>
        <v>11</v>
      </c>
      <c r="N8" s="1">
        <f t="shared" si="0"/>
        <v>12</v>
      </c>
      <c r="O8" s="1">
        <f t="shared" si="0"/>
        <v>13</v>
      </c>
      <c r="P8" s="1">
        <f t="shared" si="0"/>
        <v>14</v>
      </c>
      <c r="Q8" s="1">
        <f t="shared" si="0"/>
        <v>15</v>
      </c>
      <c r="R8" s="1">
        <f t="shared" si="0"/>
        <v>16</v>
      </c>
      <c r="S8" s="1">
        <f t="shared" si="0"/>
        <v>17</v>
      </c>
      <c r="T8" s="1">
        <f t="shared" si="0"/>
        <v>18</v>
      </c>
      <c r="U8" s="1">
        <f t="shared" si="0"/>
        <v>19</v>
      </c>
      <c r="V8" s="1">
        <f t="shared" si="0"/>
        <v>20</v>
      </c>
      <c r="W8" s="1">
        <f t="shared" si="0"/>
        <v>21</v>
      </c>
      <c r="X8" s="1">
        <f t="shared" si="0"/>
        <v>22</v>
      </c>
      <c r="Y8" s="1">
        <f t="shared" si="0"/>
        <v>23</v>
      </c>
      <c r="Z8" s="1">
        <f t="shared" si="0"/>
        <v>24</v>
      </c>
      <c r="AA8" s="1">
        <f t="shared" si="0"/>
        <v>25</v>
      </c>
      <c r="AB8" s="1">
        <f t="shared" si="0"/>
        <v>26</v>
      </c>
      <c r="AC8" s="1">
        <f t="shared" si="0"/>
        <v>27</v>
      </c>
      <c r="AD8" s="1">
        <f t="shared" si="0"/>
        <v>28</v>
      </c>
      <c r="AE8" s="1">
        <f t="shared" si="0"/>
        <v>29</v>
      </c>
      <c r="AF8" s="1">
        <f t="shared" si="0"/>
        <v>30</v>
      </c>
    </row>
    <row r="9" spans="1:33" x14ac:dyDescent="0.25">
      <c r="A9" t="s">
        <v>74</v>
      </c>
      <c r="B9" s="24">
        <v>1</v>
      </c>
      <c r="C9" s="24">
        <f>1/((1+$B$3)^((C10-$B$10)/365))</f>
        <v>0.94413876992960177</v>
      </c>
      <c r="D9" s="24">
        <f t="shared" ref="D9:AF9" si="1">1/((1+$B$3)^((D10-$B$10)/365))</f>
        <v>0.89153802637356161</v>
      </c>
      <c r="E9" s="24">
        <f t="shared" si="1"/>
        <v>0.84186782471535571</v>
      </c>
      <c r="F9" s="24">
        <f t="shared" si="1"/>
        <v>0.79496489585963725</v>
      </c>
      <c r="G9" s="24">
        <f t="shared" si="1"/>
        <v>0.75055717891413165</v>
      </c>
      <c r="H9" s="24">
        <f t="shared" si="1"/>
        <v>0.70874143429096481</v>
      </c>
      <c r="I9" s="24">
        <f t="shared" si="1"/>
        <v>0.66925536760242199</v>
      </c>
      <c r="J9" s="24">
        <f t="shared" si="1"/>
        <v>0.63196918564912374</v>
      </c>
      <c r="K9" s="24">
        <f t="shared" si="1"/>
        <v>0.59666660957217577</v>
      </c>
      <c r="L9" s="24">
        <f t="shared" si="1"/>
        <v>0.56342456050252676</v>
      </c>
      <c r="M9" s="24">
        <f t="shared" si="1"/>
        <v>0.5320345236095626</v>
      </c>
      <c r="N9" s="24">
        <f t="shared" si="1"/>
        <v>0.50239331785605534</v>
      </c>
      <c r="O9" s="24">
        <f t="shared" si="1"/>
        <v>0.47432900914146753</v>
      </c>
      <c r="P9" s="24">
        <f t="shared" si="1"/>
        <v>0.44790274706465294</v>
      </c>
      <c r="Q9" s="24">
        <f t="shared" si="1"/>
        <v>0.42294876965500755</v>
      </c>
      <c r="R9" s="24">
        <f t="shared" si="1"/>
        <v>0.39938505161001664</v>
      </c>
      <c r="S9" s="24">
        <f t="shared" si="1"/>
        <v>0.37707491135535165</v>
      </c>
      <c r="T9" s="24">
        <f t="shared" si="1"/>
        <v>0.35606696067549731</v>
      </c>
      <c r="U9" s="24">
        <f t="shared" si="1"/>
        <v>0.33622942462275479</v>
      </c>
      <c r="V9" s="24">
        <f t="shared" si="1"/>
        <v>0.31749709596105269</v>
      </c>
      <c r="W9" s="24">
        <f t="shared" si="1"/>
        <v>0.29976131763688901</v>
      </c>
      <c r="X9" s="24">
        <f t="shared" si="1"/>
        <v>0.28306073431245427</v>
      </c>
      <c r="Y9" s="24">
        <f t="shared" si="1"/>
        <v>0.26729058953017398</v>
      </c>
      <c r="Z9" s="24">
        <f t="shared" si="1"/>
        <v>0.25239904582641548</v>
      </c>
      <c r="AA9" s="24">
        <f t="shared" si="1"/>
        <v>0.23829972465795707</v>
      </c>
      <c r="AB9" s="24">
        <f t="shared" si="1"/>
        <v>0.22502334717465258</v>
      </c>
      <c r="AC9" s="24">
        <f t="shared" si="1"/>
        <v>0.21248663567011578</v>
      </c>
      <c r="AD9" s="24">
        <f t="shared" si="1"/>
        <v>0.20064838118046815</v>
      </c>
      <c r="AE9" s="24">
        <f t="shared" si="1"/>
        <v>0.18943991579609307</v>
      </c>
      <c r="AF9" s="24">
        <f t="shared" si="1"/>
        <v>0.17888566175268469</v>
      </c>
    </row>
    <row r="10" spans="1:33" x14ac:dyDescent="0.25">
      <c r="A10" s="25" t="s">
        <v>124</v>
      </c>
      <c r="B10" s="26">
        <v>43647</v>
      </c>
      <c r="C10" s="26">
        <f>EDATE(B10,12)</f>
        <v>44013</v>
      </c>
      <c r="D10" s="26">
        <f t="shared" ref="D10:AF10" si="2">EDATE(C10,12)</f>
        <v>44378</v>
      </c>
      <c r="E10" s="26">
        <f t="shared" si="2"/>
        <v>44743</v>
      </c>
      <c r="F10" s="26">
        <f t="shared" si="2"/>
        <v>45108</v>
      </c>
      <c r="G10" s="26">
        <f t="shared" si="2"/>
        <v>45474</v>
      </c>
      <c r="H10" s="26">
        <f t="shared" si="2"/>
        <v>45839</v>
      </c>
      <c r="I10" s="26">
        <f t="shared" si="2"/>
        <v>46204</v>
      </c>
      <c r="J10" s="26">
        <f t="shared" si="2"/>
        <v>46569</v>
      </c>
      <c r="K10" s="26">
        <f t="shared" si="2"/>
        <v>46935</v>
      </c>
      <c r="L10" s="26">
        <f t="shared" si="2"/>
        <v>47300</v>
      </c>
      <c r="M10" s="26">
        <f t="shared" si="2"/>
        <v>47665</v>
      </c>
      <c r="N10" s="26">
        <f t="shared" si="2"/>
        <v>48030</v>
      </c>
      <c r="O10" s="26">
        <f t="shared" si="2"/>
        <v>48396</v>
      </c>
      <c r="P10" s="26">
        <f t="shared" si="2"/>
        <v>48761</v>
      </c>
      <c r="Q10" s="26">
        <f t="shared" si="2"/>
        <v>49126</v>
      </c>
      <c r="R10" s="26">
        <f t="shared" si="2"/>
        <v>49491</v>
      </c>
      <c r="S10" s="26">
        <f t="shared" si="2"/>
        <v>49857</v>
      </c>
      <c r="T10" s="26">
        <f t="shared" si="2"/>
        <v>50222</v>
      </c>
      <c r="U10" s="26">
        <f t="shared" si="2"/>
        <v>50587</v>
      </c>
      <c r="V10" s="26">
        <f t="shared" si="2"/>
        <v>50952</v>
      </c>
      <c r="W10" s="26">
        <f t="shared" si="2"/>
        <v>51318</v>
      </c>
      <c r="X10" s="26">
        <f t="shared" si="2"/>
        <v>51683</v>
      </c>
      <c r="Y10" s="26">
        <f t="shared" si="2"/>
        <v>52048</v>
      </c>
      <c r="Z10" s="26">
        <f t="shared" si="2"/>
        <v>52413</v>
      </c>
      <c r="AA10" s="26">
        <f t="shared" si="2"/>
        <v>52779</v>
      </c>
      <c r="AB10" s="26">
        <f t="shared" si="2"/>
        <v>53144</v>
      </c>
      <c r="AC10" s="26">
        <f t="shared" si="2"/>
        <v>53509</v>
      </c>
      <c r="AD10" s="26">
        <f t="shared" si="2"/>
        <v>53874</v>
      </c>
      <c r="AE10" s="26">
        <f t="shared" si="2"/>
        <v>54240</v>
      </c>
      <c r="AF10" s="26">
        <f t="shared" si="2"/>
        <v>54605</v>
      </c>
    </row>
    <row r="11" spans="1:33" x14ac:dyDescent="0.25">
      <c r="A11" s="74" t="s">
        <v>78</v>
      </c>
      <c r="B11" s="75" t="s">
        <v>75</v>
      </c>
      <c r="C11" s="75" t="s">
        <v>23</v>
      </c>
      <c r="D11" s="75" t="s">
        <v>24</v>
      </c>
      <c r="E11" s="75" t="s">
        <v>25</v>
      </c>
      <c r="F11" s="75" t="s">
        <v>26</v>
      </c>
      <c r="G11" s="75" t="s">
        <v>27</v>
      </c>
      <c r="H11" s="75" t="s">
        <v>28</v>
      </c>
      <c r="I11" s="75" t="s">
        <v>29</v>
      </c>
      <c r="J11" s="75" t="s">
        <v>30</v>
      </c>
      <c r="K11" s="75" t="s">
        <v>31</v>
      </c>
      <c r="L11" s="75" t="s">
        <v>32</v>
      </c>
      <c r="M11" s="75" t="s">
        <v>33</v>
      </c>
      <c r="N11" s="75" t="s">
        <v>34</v>
      </c>
      <c r="O11" s="75" t="s">
        <v>35</v>
      </c>
      <c r="P11" s="75" t="s">
        <v>36</v>
      </c>
      <c r="Q11" s="75" t="s">
        <v>37</v>
      </c>
      <c r="R11" s="75" t="s">
        <v>38</v>
      </c>
      <c r="S11" s="75" t="s">
        <v>39</v>
      </c>
      <c r="T11" s="75" t="s">
        <v>40</v>
      </c>
      <c r="U11" s="75" t="s">
        <v>41</v>
      </c>
      <c r="V11" s="75" t="s">
        <v>42</v>
      </c>
      <c r="W11" s="75" t="s">
        <v>43</v>
      </c>
      <c r="X11" s="75" t="s">
        <v>44</v>
      </c>
      <c r="Y11" s="75" t="s">
        <v>45</v>
      </c>
      <c r="Z11" s="75" t="s">
        <v>46</v>
      </c>
      <c r="AA11" s="75" t="s">
        <v>47</v>
      </c>
      <c r="AB11" s="75" t="s">
        <v>48</v>
      </c>
      <c r="AC11" s="75" t="s">
        <v>49</v>
      </c>
      <c r="AD11" s="75" t="s">
        <v>50</v>
      </c>
      <c r="AE11" s="75" t="s">
        <v>51</v>
      </c>
      <c r="AF11" s="75" t="s">
        <v>52</v>
      </c>
    </row>
    <row r="12" spans="1:33" s="82" customFormat="1" x14ac:dyDescent="0.25">
      <c r="A12" s="82" t="s">
        <v>81</v>
      </c>
      <c r="B12" s="82">
        <v>0</v>
      </c>
      <c r="C12" s="83">
        <f>+'Market benefits'!I257</f>
        <v>12.655038861131302</v>
      </c>
      <c r="D12" s="83">
        <f>+'Market benefits'!J257</f>
        <v>1.8914004750780673</v>
      </c>
      <c r="E12" s="83">
        <f>+'Market benefits'!K257</f>
        <v>1.3505251004164001</v>
      </c>
      <c r="F12" s="83">
        <f>+'Market benefits'!L257</f>
        <v>4.7895311075634064</v>
      </c>
      <c r="G12" s="83">
        <f>+'Market benefits'!M257</f>
        <v>-3.7530495276050622</v>
      </c>
      <c r="H12" s="83">
        <f>+'Market benefits'!N257</f>
        <v>-21.484209336285168</v>
      </c>
      <c r="I12" s="83">
        <f>+'Market benefits'!O257</f>
        <v>-26.011054986424128</v>
      </c>
      <c r="J12" s="83">
        <f>+'Market benefits'!P257</f>
        <v>50.099766393476486</v>
      </c>
      <c r="K12" s="83">
        <f>+'Market benefits'!Q257</f>
        <v>8.7920058905527352</v>
      </c>
      <c r="L12" s="83">
        <f>+'Market benefits'!R257</f>
        <v>128.34682563465216</v>
      </c>
      <c r="M12" s="83">
        <f>+'Market benefits'!S257</f>
        <v>60.908812257322843</v>
      </c>
      <c r="N12" s="83">
        <f>+'Market benefits'!T257</f>
        <v>152.36606761177779</v>
      </c>
      <c r="O12" s="83">
        <f>+'Market benefits'!U257</f>
        <v>85.623238103688863</v>
      </c>
      <c r="P12" s="83">
        <f>+'Market benefits'!V257</f>
        <v>143.23621814395602</v>
      </c>
      <c r="Q12" s="83">
        <f>+'Market benefits'!W257</f>
        <v>150.19986584777038</v>
      </c>
      <c r="R12" s="83">
        <f>+'Market benefits'!X257</f>
        <v>216.23452001011705</v>
      </c>
      <c r="S12" s="83">
        <f>+'Market benefits'!Y257</f>
        <v>205.10409134890295</v>
      </c>
      <c r="T12" s="83">
        <f>+'Market benefits'!Z257</f>
        <v>145.10502677589332</v>
      </c>
      <c r="U12" s="83">
        <f>+'Market benefits'!AA257</f>
        <v>149.76065989097529</v>
      </c>
      <c r="V12" s="83">
        <f>+'Market benefits'!AB257</f>
        <v>115.10621073487933</v>
      </c>
      <c r="W12" s="83">
        <f>+'Market benefits'!AC257</f>
        <v>138.34303120995895</v>
      </c>
      <c r="X12" s="83">
        <f>+'Market benefits'!AD257</f>
        <v>176.96839790459867</v>
      </c>
      <c r="Y12" s="83">
        <f>+'Market benefits'!AE257</f>
        <v>137.48112978147472</v>
      </c>
      <c r="Z12" s="83">
        <f>+'Market benefits'!AF257</f>
        <v>163.6653578930696</v>
      </c>
      <c r="AA12" s="83">
        <f>+'Market benefits'!AG257</f>
        <v>138.17540956838536</v>
      </c>
      <c r="AB12" s="83">
        <f>+'Market benefits'!AH257</f>
        <v>117.35996366837148</v>
      </c>
      <c r="AC12" s="83">
        <f>+'Market benefits'!AI257</f>
        <v>142.08126645853977</v>
      </c>
      <c r="AD12" s="83">
        <f>+'Market benefits'!AJ257</f>
        <v>78.790589085393748</v>
      </c>
      <c r="AE12" s="83">
        <f>+'Market benefits'!AK257</f>
        <v>100.91075889538739</v>
      </c>
      <c r="AF12" s="83">
        <f>+'Market benefits'!AL257</f>
        <v>126.68079042133338</v>
      </c>
    </row>
    <row r="13" spans="1:33" s="85" customFormat="1" x14ac:dyDescent="0.25">
      <c r="A13" s="84" t="s">
        <v>82</v>
      </c>
      <c r="B13" s="131">
        <f t="shared" ref="B13:AF13" si="3">+B12/((1+$B$3)^(($H$10-$B$10)/(365)))</f>
        <v>0</v>
      </c>
      <c r="C13" s="130">
        <f t="shared" si="3"/>
        <v>8.9691503934460979</v>
      </c>
      <c r="D13" s="130">
        <f t="shared" si="3"/>
        <v>1.3405138855254417</v>
      </c>
      <c r="E13" s="130">
        <f t="shared" si="3"/>
        <v>0.95717309671506867</v>
      </c>
      <c r="F13" s="130">
        <f t="shared" si="3"/>
        <v>3.3945391467556822</v>
      </c>
      <c r="G13" s="130">
        <f t="shared" si="3"/>
        <v>-2.6599417051598397</v>
      </c>
      <c r="H13" s="130">
        <f t="shared" si="3"/>
        <v>-15.226749339606089</v>
      </c>
      <c r="I13" s="130">
        <f t="shared" si="3"/>
        <v>-18.43511241849939</v>
      </c>
      <c r="J13" s="130">
        <f t="shared" si="3"/>
        <v>35.507780291354806</v>
      </c>
      <c r="K13" s="130">
        <f t="shared" si="3"/>
        <v>6.231258865164957</v>
      </c>
      <c r="L13" s="130">
        <f t="shared" si="3"/>
        <v>90.964713286995746</v>
      </c>
      <c r="M13" s="130">
        <f t="shared" si="3"/>
        <v>43.168598960214091</v>
      </c>
      <c r="N13" s="130">
        <f t="shared" si="3"/>
        <v>107.98814529644552</v>
      </c>
      <c r="O13" s="130">
        <f t="shared" si="3"/>
        <v>60.684736582245236</v>
      </c>
      <c r="P13" s="130">
        <f t="shared" si="3"/>
        <v>101.51744268976091</v>
      </c>
      <c r="Q13" s="130">
        <f t="shared" si="3"/>
        <v>106.45286835125928</v>
      </c>
      <c r="R13" s="130">
        <f t="shared" si="3"/>
        <v>153.2543638551887</v>
      </c>
      <c r="S13" s="130">
        <f t="shared" si="3"/>
        <v>145.36576788156657</v>
      </c>
      <c r="T13" s="130">
        <f t="shared" si="3"/>
        <v>102.84194479997549</v>
      </c>
      <c r="U13" s="130">
        <f t="shared" si="3"/>
        <v>106.14158489149121</v>
      </c>
      <c r="V13" s="130">
        <f t="shared" si="3"/>
        <v>81.580540892036424</v>
      </c>
      <c r="W13" s="130">
        <f t="shared" si="3"/>
        <v>98.04943836390602</v>
      </c>
      <c r="X13" s="130">
        <f t="shared" si="3"/>
        <v>125.42483615507945</v>
      </c>
      <c r="Y13" s="130">
        <f t="shared" si="3"/>
        <v>97.438573109264681</v>
      </c>
      <c r="Z13" s="130">
        <f t="shared" si="3"/>
        <v>115.99642049687823</v>
      </c>
      <c r="AA13" s="130">
        <f t="shared" si="3"/>
        <v>97.930637961238943</v>
      </c>
      <c r="AB13" s="130">
        <f t="shared" si="3"/>
        <v>83.177868978657131</v>
      </c>
      <c r="AC13" s="130">
        <f t="shared" si="3"/>
        <v>100.69888057570223</v>
      </c>
      <c r="AD13" s="130">
        <f t="shared" si="3"/>
        <v>55.842155117012005</v>
      </c>
      <c r="AE13" s="130">
        <f t="shared" si="3"/>
        <v>71.519635994906594</v>
      </c>
      <c r="AF13" s="130">
        <f t="shared" si="3"/>
        <v>89.783925100328943</v>
      </c>
    </row>
    <row r="14" spans="1:33" x14ac:dyDescent="0.25">
      <c r="A14" s="78" t="s">
        <v>85</v>
      </c>
      <c r="B14" s="132">
        <f t="shared" ref="B14" si="4">+B13/B9</f>
        <v>0</v>
      </c>
      <c r="C14" s="79">
        <f>+C13/C9</f>
        <v>9.4998221438516595</v>
      </c>
      <c r="D14" s="79">
        <f t="shared" ref="D14:AF14" si="5">+D13/D9</f>
        <v>1.503596981699304</v>
      </c>
      <c r="E14" s="79">
        <f t="shared" si="5"/>
        <v>1.136963628511042</v>
      </c>
      <c r="F14" s="79">
        <f t="shared" si="5"/>
        <v>4.2700491108918577</v>
      </c>
      <c r="G14" s="79">
        <f t="shared" si="5"/>
        <v>-3.5439561167186615</v>
      </c>
      <c r="H14" s="79">
        <f t="shared" si="5"/>
        <v>-21.484209336285172</v>
      </c>
      <c r="I14" s="79">
        <f t="shared" si="5"/>
        <v>-27.545707230623151</v>
      </c>
      <c r="J14" s="79">
        <f t="shared" si="5"/>
        <v>56.185936114722395</v>
      </c>
      <c r="K14" s="79">
        <f t="shared" si="5"/>
        <v>10.443451611332698</v>
      </c>
      <c r="L14" s="79">
        <f t="shared" si="5"/>
        <v>161.44967696449541</v>
      </c>
      <c r="M14" s="79">
        <f t="shared" si="5"/>
        <v>81.1387175917435</v>
      </c>
      <c r="N14" s="79">
        <f t="shared" si="5"/>
        <v>214.94741561707247</v>
      </c>
      <c r="O14" s="79">
        <f t="shared" si="5"/>
        <v>127.93806706463984</v>
      </c>
      <c r="P14" s="79">
        <f t="shared" si="5"/>
        <v>226.65063644967393</v>
      </c>
      <c r="Q14" s="79">
        <f t="shared" si="5"/>
        <v>251.69211022434504</v>
      </c>
      <c r="R14" s="79">
        <f t="shared" si="5"/>
        <v>383.725838604584</v>
      </c>
      <c r="S14" s="79">
        <f t="shared" si="5"/>
        <v>385.50898907346107</v>
      </c>
      <c r="T14" s="79">
        <f t="shared" si="5"/>
        <v>288.82754132782571</v>
      </c>
      <c r="U14" s="79">
        <f t="shared" si="5"/>
        <v>315.68202280505562</v>
      </c>
      <c r="V14" s="79">
        <f t="shared" si="5"/>
        <v>256.94893569056109</v>
      </c>
      <c r="W14" s="79">
        <f t="shared" si="5"/>
        <v>327.09169794441794</v>
      </c>
      <c r="X14" s="79">
        <f t="shared" si="5"/>
        <v>443.10220723383793</v>
      </c>
      <c r="Y14" s="79">
        <f t="shared" si="5"/>
        <v>364.54172696665404</v>
      </c>
      <c r="Z14" s="79">
        <f t="shared" si="5"/>
        <v>459.57551113982191</v>
      </c>
      <c r="AA14" s="79">
        <f t="shared" si="5"/>
        <v>410.9557327512797</v>
      </c>
      <c r="AB14" s="79">
        <f t="shared" si="5"/>
        <v>369.64106179657153</v>
      </c>
      <c r="AC14" s="79">
        <f t="shared" si="5"/>
        <v>473.90688952333284</v>
      </c>
      <c r="AD14" s="79">
        <f t="shared" si="5"/>
        <v>278.30852553346136</v>
      </c>
      <c r="AE14" s="79">
        <f t="shared" si="5"/>
        <v>377.53203011285115</v>
      </c>
      <c r="AF14" s="79">
        <f t="shared" si="5"/>
        <v>501.90677229602767</v>
      </c>
    </row>
    <row r="15" spans="1:33" x14ac:dyDescent="0.25">
      <c r="A15" s="80" t="s">
        <v>79</v>
      </c>
      <c r="B15" s="80"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1">
        <f>+'FCAS benefits'!J10</f>
        <v>15.704394790384441</v>
      </c>
      <c r="J15" s="81">
        <f>+'FCAS benefits'!K10</f>
        <v>15.788363499540408</v>
      </c>
      <c r="K15" s="81">
        <f>+'FCAS benefits'!L10</f>
        <v>15.876122651112929</v>
      </c>
      <c r="L15" s="81">
        <f>+'FCAS benefits'!M10</f>
        <v>15.961779131322926</v>
      </c>
      <c r="M15" s="81">
        <f>+'FCAS benefits'!N10</f>
        <v>16.048292176335021</v>
      </c>
      <c r="N15" s="81">
        <f>+'FCAS benefits'!O10</f>
        <v>16.135670351797238</v>
      </c>
      <c r="O15" s="81">
        <f>+'FCAS benefits'!P10</f>
        <v>16.223922309014075</v>
      </c>
      <c r="P15" s="81">
        <f>+'FCAS benefits'!Q10</f>
        <v>16.313056785803084</v>
      </c>
      <c r="Q15" s="81">
        <f>+'FCAS benefits'!R10</f>
        <v>16.40308260735998</v>
      </c>
      <c r="R15" s="81">
        <f>+'FCAS benefits'!S10</f>
        <v>16.49400868713245</v>
      </c>
      <c r="S15" s="81">
        <f>+'FCAS benefits'!T10</f>
        <v>16.585844027702642</v>
      </c>
      <c r="T15" s="81">
        <f>+'FCAS benefits'!U10</f>
        <v>16.678597721678535</v>
      </c>
      <c r="U15" s="81">
        <f>+'FCAS benefits'!V10</f>
        <v>16.772278952594188</v>
      </c>
      <c r="V15" s="81">
        <f>+'FCAS benefits'!W10</f>
        <v>16.866896995818998</v>
      </c>
      <c r="W15" s="81">
        <f>+'FCAS benefits'!X10</f>
        <v>16.962461219476054</v>
      </c>
      <c r="X15" s="81">
        <f>+'FCAS benefits'!Y10</f>
        <v>17.058981085369684</v>
      </c>
      <c r="Y15" s="81">
        <f>+'FCAS benefits'!Z10</f>
        <v>17.156466149922252</v>
      </c>
      <c r="Z15" s="81">
        <f>+'FCAS benefits'!AA10</f>
        <v>17.25492606512034</v>
      </c>
      <c r="AA15" s="81">
        <f>+'FCAS benefits'!AB10</f>
        <v>17.354370579470412</v>
      </c>
      <c r="AB15" s="81">
        <f>+'FCAS benefits'!AC10</f>
        <v>17.454809538963978</v>
      </c>
      <c r="AC15" s="81">
        <f>+'FCAS benefits'!AD10</f>
        <v>17.556252888052487</v>
      </c>
      <c r="AD15" s="81">
        <f>+'FCAS benefits'!AE10</f>
        <v>17.658710670631876</v>
      </c>
      <c r="AE15" s="81">
        <f>+'FCAS benefits'!AF10</f>
        <v>17.762193031037071</v>
      </c>
      <c r="AF15" s="81">
        <f>+'FCAS benefits'!AG10</f>
        <v>17.866710215046304</v>
      </c>
    </row>
    <row r="16" spans="1:33" x14ac:dyDescent="0.25">
      <c r="A16" s="76" t="s">
        <v>80</v>
      </c>
      <c r="B16" s="76">
        <f>+B15+B14</f>
        <v>0</v>
      </c>
      <c r="C16" s="77">
        <f t="shared" ref="C16:AF16" si="6">+C15+C14</f>
        <v>9.4998221438516595</v>
      </c>
      <c r="D16" s="77">
        <f t="shared" si="6"/>
        <v>1.503596981699304</v>
      </c>
      <c r="E16" s="77">
        <f t="shared" si="6"/>
        <v>1.136963628511042</v>
      </c>
      <c r="F16" s="77">
        <f t="shared" si="6"/>
        <v>4.2700491108918577</v>
      </c>
      <c r="G16" s="77">
        <f t="shared" si="6"/>
        <v>-3.5439561167186615</v>
      </c>
      <c r="H16" s="77">
        <f t="shared" si="6"/>
        <v>-21.484209336285172</v>
      </c>
      <c r="I16" s="77">
        <f t="shared" si="6"/>
        <v>-11.84131244023871</v>
      </c>
      <c r="J16" s="77">
        <f t="shared" si="6"/>
        <v>71.974299614262804</v>
      </c>
      <c r="K16" s="77">
        <f t="shared" si="6"/>
        <v>26.319574262445627</v>
      </c>
      <c r="L16" s="77">
        <f t="shared" si="6"/>
        <v>177.41145609581832</v>
      </c>
      <c r="M16" s="77">
        <f t="shared" si="6"/>
        <v>97.187009768078525</v>
      </c>
      <c r="N16" s="77">
        <f t="shared" si="6"/>
        <v>231.08308596886971</v>
      </c>
      <c r="O16" s="77">
        <f t="shared" si="6"/>
        <v>144.16198937365391</v>
      </c>
      <c r="P16" s="77">
        <f t="shared" si="6"/>
        <v>242.96369323547702</v>
      </c>
      <c r="Q16" s="77">
        <f t="shared" si="6"/>
        <v>268.09519283170505</v>
      </c>
      <c r="R16" s="77">
        <f t="shared" si="6"/>
        <v>400.21984729171646</v>
      </c>
      <c r="S16" s="77">
        <f t="shared" si="6"/>
        <v>402.09483310116372</v>
      </c>
      <c r="T16" s="77">
        <f t="shared" si="6"/>
        <v>305.50613904950427</v>
      </c>
      <c r="U16" s="77">
        <f t="shared" si="6"/>
        <v>332.45430175764983</v>
      </c>
      <c r="V16" s="77">
        <f t="shared" si="6"/>
        <v>273.81583268638008</v>
      </c>
      <c r="W16" s="77">
        <f t="shared" si="6"/>
        <v>344.05415916389398</v>
      </c>
      <c r="X16" s="77">
        <f t="shared" si="6"/>
        <v>460.16118831920761</v>
      </c>
      <c r="Y16" s="77">
        <f t="shared" si="6"/>
        <v>381.69819311657631</v>
      </c>
      <c r="Z16" s="77">
        <f t="shared" si="6"/>
        <v>476.83043720494226</v>
      </c>
      <c r="AA16" s="77">
        <f t="shared" si="6"/>
        <v>428.31010333075011</v>
      </c>
      <c r="AB16" s="77">
        <f t="shared" si="6"/>
        <v>387.09587133553549</v>
      </c>
      <c r="AC16" s="77">
        <f t="shared" si="6"/>
        <v>491.46314241138532</v>
      </c>
      <c r="AD16" s="77">
        <f t="shared" si="6"/>
        <v>295.96723620409324</v>
      </c>
      <c r="AE16" s="77">
        <f t="shared" si="6"/>
        <v>395.29422314388819</v>
      </c>
      <c r="AF16" s="77">
        <f t="shared" si="6"/>
        <v>519.77348251107401</v>
      </c>
    </row>
    <row r="17" spans="1:36" x14ac:dyDescent="0.25">
      <c r="A17" s="86" t="s">
        <v>120</v>
      </c>
      <c r="B17" s="86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7">
        <f>+'Project costs'!C6</f>
        <v>96.659637315103978</v>
      </c>
      <c r="J17" s="87">
        <f>+I17</f>
        <v>96.659637315103978</v>
      </c>
      <c r="K17" s="87">
        <f>+'Project costs'!D6</f>
        <v>193.31927463020796</v>
      </c>
      <c r="L17" s="87">
        <f>+K17</f>
        <v>193.31927463020796</v>
      </c>
      <c r="M17" s="87">
        <f>+'Project costs'!D6</f>
        <v>193.31927463020796</v>
      </c>
      <c r="N17" s="87">
        <f>+M17</f>
        <v>193.31927463020796</v>
      </c>
      <c r="O17" s="87">
        <f t="shared" ref="O17:AF17" si="7">+N17</f>
        <v>193.31927463020796</v>
      </c>
      <c r="P17" s="87">
        <f t="shared" si="7"/>
        <v>193.31927463020796</v>
      </c>
      <c r="Q17" s="87">
        <f t="shared" si="7"/>
        <v>193.31927463020796</v>
      </c>
      <c r="R17" s="87">
        <f t="shared" si="7"/>
        <v>193.31927463020796</v>
      </c>
      <c r="S17" s="87">
        <f t="shared" si="7"/>
        <v>193.31927463020796</v>
      </c>
      <c r="T17" s="87">
        <f t="shared" si="7"/>
        <v>193.31927463020796</v>
      </c>
      <c r="U17" s="87">
        <f t="shared" si="7"/>
        <v>193.31927463020796</v>
      </c>
      <c r="V17" s="87">
        <f t="shared" si="7"/>
        <v>193.31927463020796</v>
      </c>
      <c r="W17" s="87">
        <f t="shared" si="7"/>
        <v>193.31927463020796</v>
      </c>
      <c r="X17" s="87">
        <f t="shared" si="7"/>
        <v>193.31927463020796</v>
      </c>
      <c r="Y17" s="87">
        <f t="shared" si="7"/>
        <v>193.31927463020796</v>
      </c>
      <c r="Z17" s="87">
        <f t="shared" si="7"/>
        <v>193.31927463020796</v>
      </c>
      <c r="AA17" s="87">
        <f t="shared" si="7"/>
        <v>193.31927463020796</v>
      </c>
      <c r="AB17" s="87">
        <f t="shared" si="7"/>
        <v>193.31927463020796</v>
      </c>
      <c r="AC17" s="87">
        <f t="shared" si="7"/>
        <v>193.31927463020796</v>
      </c>
      <c r="AD17" s="87">
        <f t="shared" si="7"/>
        <v>193.31927463020796</v>
      </c>
      <c r="AE17" s="87">
        <f t="shared" si="7"/>
        <v>193.31927463020796</v>
      </c>
      <c r="AF17" s="87">
        <f t="shared" si="7"/>
        <v>193.31927463020796</v>
      </c>
      <c r="AG17" s="27"/>
      <c r="AH17" s="27"/>
      <c r="AI17" s="27"/>
      <c r="AJ17" s="27"/>
    </row>
    <row r="18" spans="1:36" x14ac:dyDescent="0.25">
      <c r="A18" t="s">
        <v>121</v>
      </c>
      <c r="B18" s="64">
        <f>XNPV($B$3,B16:AF16,$B$10:$AF$10)</f>
        <v>2203.9672173569229</v>
      </c>
      <c r="C18" s="316"/>
      <c r="D18" s="317"/>
      <c r="E18" s="318"/>
      <c r="F18" s="319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35"/>
    </row>
    <row r="19" spans="1:36" x14ac:dyDescent="0.25">
      <c r="A19" t="s">
        <v>122</v>
      </c>
      <c r="B19" s="64">
        <f>+XNPV($B$3,B17:AF17,$B$10:$AF$10)</f>
        <v>1609.1626955941629</v>
      </c>
      <c r="C19" s="316"/>
      <c r="D19" s="317"/>
      <c r="E19" s="318"/>
      <c r="F19" s="319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35"/>
    </row>
    <row r="20" spans="1:36" ht="15.75" thickBot="1" x14ac:dyDescent="0.3">
      <c r="A20" s="1" t="s">
        <v>123</v>
      </c>
      <c r="B20" s="105">
        <f>+B18-B19</f>
        <v>594.80452176276003</v>
      </c>
      <c r="C20" s="316"/>
      <c r="D20" s="317"/>
      <c r="E20" s="318"/>
      <c r="F20" s="31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35"/>
    </row>
    <row r="21" spans="1:36" ht="16.5" thickTop="1" thickBot="1" x14ac:dyDescent="0.3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35"/>
    </row>
    <row r="22" spans="1:36" ht="15.75" thickTop="1" x14ac:dyDescent="0.25">
      <c r="A22" s="115" t="str">
        <f>+A2</f>
        <v>Option 4:  750 MW in 2026 and 750 MW in 2028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</row>
    <row r="23" spans="1:36" x14ac:dyDescent="0.25">
      <c r="A23" s="117" t="s">
        <v>129</v>
      </c>
      <c r="B23" s="118" t="str">
        <f>+Overview!D8</f>
        <v>2. Status quo / current policy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</row>
    <row r="24" spans="1:36" x14ac:dyDescent="0.25">
      <c r="A24" s="19" t="s">
        <v>73</v>
      </c>
      <c r="B24" s="1">
        <v>0</v>
      </c>
      <c r="C24" s="1">
        <f>+B24+1</f>
        <v>1</v>
      </c>
      <c r="D24" s="1">
        <f t="shared" ref="D24" si="8">+C24+1</f>
        <v>2</v>
      </c>
      <c r="E24" s="1">
        <f t="shared" ref="E24" si="9">+D24+1</f>
        <v>3</v>
      </c>
      <c r="F24" s="1">
        <f t="shared" ref="F24" si="10">+E24+1</f>
        <v>4</v>
      </c>
      <c r="G24" s="1">
        <f t="shared" ref="G24" si="11">+F24+1</f>
        <v>5</v>
      </c>
      <c r="H24" s="28">
        <f t="shared" ref="H24" si="12">+G24+1</f>
        <v>6</v>
      </c>
      <c r="I24" s="1">
        <f t="shared" ref="I24" si="13">+H24+1</f>
        <v>7</v>
      </c>
      <c r="J24" s="1">
        <f t="shared" ref="J24" si="14">+I24+1</f>
        <v>8</v>
      </c>
      <c r="K24" s="1">
        <f t="shared" ref="K24" si="15">+J24+1</f>
        <v>9</v>
      </c>
      <c r="L24" s="1">
        <f t="shared" ref="L24" si="16">+K24+1</f>
        <v>10</v>
      </c>
      <c r="M24" s="1">
        <f t="shared" ref="M24" si="17">+L24+1</f>
        <v>11</v>
      </c>
      <c r="N24" s="1">
        <f t="shared" ref="N24" si="18">+M24+1</f>
        <v>12</v>
      </c>
      <c r="O24" s="1">
        <f t="shared" ref="O24" si="19">+N24+1</f>
        <v>13</v>
      </c>
      <c r="P24" s="1">
        <f t="shared" ref="P24" si="20">+O24+1</f>
        <v>14</v>
      </c>
      <c r="Q24" s="1">
        <f t="shared" ref="Q24" si="21">+P24+1</f>
        <v>15</v>
      </c>
      <c r="R24" s="1">
        <f t="shared" ref="R24" si="22">+Q24+1</f>
        <v>16</v>
      </c>
      <c r="S24" s="1">
        <f t="shared" ref="S24" si="23">+R24+1</f>
        <v>17</v>
      </c>
      <c r="T24" s="1">
        <f t="shared" ref="T24" si="24">+S24+1</f>
        <v>18</v>
      </c>
      <c r="U24" s="1">
        <f t="shared" ref="U24" si="25">+T24+1</f>
        <v>19</v>
      </c>
      <c r="V24" s="1">
        <f t="shared" ref="V24" si="26">+U24+1</f>
        <v>20</v>
      </c>
      <c r="W24" s="1">
        <f t="shared" ref="W24" si="27">+V24+1</f>
        <v>21</v>
      </c>
      <c r="X24" s="1">
        <f t="shared" ref="X24" si="28">+W24+1</f>
        <v>22</v>
      </c>
      <c r="Y24" s="1">
        <f t="shared" ref="Y24" si="29">+X24+1</f>
        <v>23</v>
      </c>
      <c r="Z24" s="1">
        <f t="shared" ref="Z24" si="30">+Y24+1</f>
        <v>24</v>
      </c>
      <c r="AA24" s="1">
        <f t="shared" ref="AA24" si="31">+Z24+1</f>
        <v>25</v>
      </c>
      <c r="AB24" s="1">
        <f t="shared" ref="AB24" si="32">+AA24+1</f>
        <v>26</v>
      </c>
      <c r="AC24" s="1">
        <f t="shared" ref="AC24" si="33">+AB24+1</f>
        <v>27</v>
      </c>
      <c r="AD24" s="1">
        <f t="shared" ref="AD24" si="34">+AC24+1</f>
        <v>28</v>
      </c>
      <c r="AE24" s="1">
        <f t="shared" ref="AE24" si="35">+AD24+1</f>
        <v>29</v>
      </c>
      <c r="AF24" s="1">
        <f t="shared" ref="AF24" si="36">+AE24+1</f>
        <v>30</v>
      </c>
    </row>
    <row r="25" spans="1:36" x14ac:dyDescent="0.25">
      <c r="A25" t="s">
        <v>74</v>
      </c>
      <c r="B25" s="24">
        <v>1</v>
      </c>
      <c r="C25" s="24">
        <f>1/((1+$B$3)^((C26-$B$10)/365))</f>
        <v>0.94413876992960177</v>
      </c>
      <c r="D25" s="24">
        <f t="shared" ref="D25:AF25" si="37">1/((1+$B$3)^((D26-$B$10)/365))</f>
        <v>0.89153802637356161</v>
      </c>
      <c r="E25" s="24">
        <f t="shared" si="37"/>
        <v>0.84186782471535571</v>
      </c>
      <c r="F25" s="24">
        <f t="shared" si="37"/>
        <v>0.79496489585963725</v>
      </c>
      <c r="G25" s="24">
        <f t="shared" si="37"/>
        <v>0.75055717891413165</v>
      </c>
      <c r="H25" s="24">
        <f t="shared" si="37"/>
        <v>0.70874143429096481</v>
      </c>
      <c r="I25" s="24">
        <f t="shared" si="37"/>
        <v>0.66925536760242199</v>
      </c>
      <c r="J25" s="24">
        <f t="shared" si="37"/>
        <v>0.63196918564912374</v>
      </c>
      <c r="K25" s="24">
        <f t="shared" si="37"/>
        <v>0.59666660957217577</v>
      </c>
      <c r="L25" s="24">
        <f t="shared" si="37"/>
        <v>0.56342456050252676</v>
      </c>
      <c r="M25" s="24">
        <f t="shared" si="37"/>
        <v>0.5320345236095626</v>
      </c>
      <c r="N25" s="24">
        <f t="shared" si="37"/>
        <v>0.50239331785605534</v>
      </c>
      <c r="O25" s="24">
        <f t="shared" si="37"/>
        <v>0.47432900914146753</v>
      </c>
      <c r="P25" s="24">
        <f t="shared" si="37"/>
        <v>0.44790274706465294</v>
      </c>
      <c r="Q25" s="24">
        <f t="shared" si="37"/>
        <v>0.42294876965500755</v>
      </c>
      <c r="R25" s="24">
        <f t="shared" si="37"/>
        <v>0.39938505161001664</v>
      </c>
      <c r="S25" s="24">
        <f t="shared" si="37"/>
        <v>0.37707491135535165</v>
      </c>
      <c r="T25" s="24">
        <f t="shared" si="37"/>
        <v>0.35606696067549731</v>
      </c>
      <c r="U25" s="24">
        <f t="shared" si="37"/>
        <v>0.33622942462275479</v>
      </c>
      <c r="V25" s="24">
        <f t="shared" si="37"/>
        <v>0.31749709596105269</v>
      </c>
      <c r="W25" s="24">
        <f t="shared" si="37"/>
        <v>0.29976131763688901</v>
      </c>
      <c r="X25" s="24">
        <f t="shared" si="37"/>
        <v>0.28306073431245427</v>
      </c>
      <c r="Y25" s="24">
        <f t="shared" si="37"/>
        <v>0.26729058953017398</v>
      </c>
      <c r="Z25" s="24">
        <f t="shared" si="37"/>
        <v>0.25239904582641548</v>
      </c>
      <c r="AA25" s="24">
        <f t="shared" si="37"/>
        <v>0.23829972465795707</v>
      </c>
      <c r="AB25" s="24">
        <f t="shared" si="37"/>
        <v>0.22502334717465258</v>
      </c>
      <c r="AC25" s="24">
        <f t="shared" si="37"/>
        <v>0.21248663567011578</v>
      </c>
      <c r="AD25" s="24">
        <f t="shared" si="37"/>
        <v>0.20064838118046815</v>
      </c>
      <c r="AE25" s="24">
        <f t="shared" si="37"/>
        <v>0.18943991579609307</v>
      </c>
      <c r="AF25" s="24">
        <f t="shared" si="37"/>
        <v>0.17888566175268469</v>
      </c>
    </row>
    <row r="26" spans="1:36" x14ac:dyDescent="0.25">
      <c r="A26" s="25" t="s">
        <v>124</v>
      </c>
      <c r="B26" s="26">
        <v>43647</v>
      </c>
      <c r="C26" s="26">
        <f>EDATE(B26,12)</f>
        <v>44013</v>
      </c>
      <c r="D26" s="26">
        <f t="shared" ref="D26" si="38">EDATE(C26,12)</f>
        <v>44378</v>
      </c>
      <c r="E26" s="26">
        <f t="shared" ref="E26" si="39">EDATE(D26,12)</f>
        <v>44743</v>
      </c>
      <c r="F26" s="26">
        <f t="shared" ref="F26" si="40">EDATE(E26,12)</f>
        <v>45108</v>
      </c>
      <c r="G26" s="26">
        <f t="shared" ref="G26" si="41">EDATE(F26,12)</f>
        <v>45474</v>
      </c>
      <c r="H26" s="26">
        <f t="shared" ref="H26" si="42">EDATE(G26,12)</f>
        <v>45839</v>
      </c>
      <c r="I26" s="26">
        <f t="shared" ref="I26" si="43">EDATE(H26,12)</f>
        <v>46204</v>
      </c>
      <c r="J26" s="26">
        <f t="shared" ref="J26" si="44">EDATE(I26,12)</f>
        <v>46569</v>
      </c>
      <c r="K26" s="26">
        <f t="shared" ref="K26" si="45">EDATE(J26,12)</f>
        <v>46935</v>
      </c>
      <c r="L26" s="26">
        <f t="shared" ref="L26" si="46">EDATE(K26,12)</f>
        <v>47300</v>
      </c>
      <c r="M26" s="26">
        <f t="shared" ref="M26" si="47">EDATE(L26,12)</f>
        <v>47665</v>
      </c>
      <c r="N26" s="26">
        <f t="shared" ref="N26" si="48">EDATE(M26,12)</f>
        <v>48030</v>
      </c>
      <c r="O26" s="26">
        <f t="shared" ref="O26" si="49">EDATE(N26,12)</f>
        <v>48396</v>
      </c>
      <c r="P26" s="26">
        <f t="shared" ref="P26" si="50">EDATE(O26,12)</f>
        <v>48761</v>
      </c>
      <c r="Q26" s="26">
        <f t="shared" ref="Q26" si="51">EDATE(P26,12)</f>
        <v>49126</v>
      </c>
      <c r="R26" s="26">
        <f t="shared" ref="R26" si="52">EDATE(Q26,12)</f>
        <v>49491</v>
      </c>
      <c r="S26" s="26">
        <f t="shared" ref="S26" si="53">EDATE(R26,12)</f>
        <v>49857</v>
      </c>
      <c r="T26" s="26">
        <f t="shared" ref="T26" si="54">EDATE(S26,12)</f>
        <v>50222</v>
      </c>
      <c r="U26" s="26">
        <f t="shared" ref="U26" si="55">EDATE(T26,12)</f>
        <v>50587</v>
      </c>
      <c r="V26" s="26">
        <f t="shared" ref="V26" si="56">EDATE(U26,12)</f>
        <v>50952</v>
      </c>
      <c r="W26" s="26">
        <f t="shared" ref="W26" si="57">EDATE(V26,12)</f>
        <v>51318</v>
      </c>
      <c r="X26" s="26">
        <f t="shared" ref="X26" si="58">EDATE(W26,12)</f>
        <v>51683</v>
      </c>
      <c r="Y26" s="26">
        <f t="shared" ref="Y26" si="59">EDATE(X26,12)</f>
        <v>52048</v>
      </c>
      <c r="Z26" s="26">
        <f t="shared" ref="Z26" si="60">EDATE(Y26,12)</f>
        <v>52413</v>
      </c>
      <c r="AA26" s="26">
        <f t="shared" ref="AA26" si="61">EDATE(Z26,12)</f>
        <v>52779</v>
      </c>
      <c r="AB26" s="26">
        <f t="shared" ref="AB26" si="62">EDATE(AA26,12)</f>
        <v>53144</v>
      </c>
      <c r="AC26" s="26">
        <f t="shared" ref="AC26" si="63">EDATE(AB26,12)</f>
        <v>53509</v>
      </c>
      <c r="AD26" s="26">
        <f t="shared" ref="AD26" si="64">EDATE(AC26,12)</f>
        <v>53874</v>
      </c>
      <c r="AE26" s="26">
        <f t="shared" ref="AE26" si="65">EDATE(AD26,12)</f>
        <v>54240</v>
      </c>
      <c r="AF26" s="26">
        <f t="shared" ref="AF26" si="66">EDATE(AE26,12)</f>
        <v>54605</v>
      </c>
    </row>
    <row r="27" spans="1:36" x14ac:dyDescent="0.25">
      <c r="A27" s="74" t="s">
        <v>78</v>
      </c>
      <c r="B27" s="75" t="s">
        <v>75</v>
      </c>
      <c r="C27" s="75" t="s">
        <v>23</v>
      </c>
      <c r="D27" s="75" t="s">
        <v>24</v>
      </c>
      <c r="E27" s="75" t="s">
        <v>25</v>
      </c>
      <c r="F27" s="75" t="s">
        <v>26</v>
      </c>
      <c r="G27" s="75" t="s">
        <v>27</v>
      </c>
      <c r="H27" s="75" t="s">
        <v>28</v>
      </c>
      <c r="I27" s="75" t="s">
        <v>29</v>
      </c>
      <c r="J27" s="75" t="s">
        <v>30</v>
      </c>
      <c r="K27" s="75" t="s">
        <v>31</v>
      </c>
      <c r="L27" s="75" t="s">
        <v>32</v>
      </c>
      <c r="M27" s="75" t="s">
        <v>33</v>
      </c>
      <c r="N27" s="75" t="s">
        <v>34</v>
      </c>
      <c r="O27" s="75" t="s">
        <v>35</v>
      </c>
      <c r="P27" s="75" t="s">
        <v>36</v>
      </c>
      <c r="Q27" s="75" t="s">
        <v>37</v>
      </c>
      <c r="R27" s="75" t="s">
        <v>38</v>
      </c>
      <c r="S27" s="75" t="s">
        <v>39</v>
      </c>
      <c r="T27" s="75" t="s">
        <v>40</v>
      </c>
      <c r="U27" s="75" t="s">
        <v>41</v>
      </c>
      <c r="V27" s="75" t="s">
        <v>42</v>
      </c>
      <c r="W27" s="75" t="s">
        <v>43</v>
      </c>
      <c r="X27" s="75" t="s">
        <v>44</v>
      </c>
      <c r="Y27" s="75" t="s">
        <v>45</v>
      </c>
      <c r="Z27" s="75" t="s">
        <v>46</v>
      </c>
      <c r="AA27" s="75" t="s">
        <v>47</v>
      </c>
      <c r="AB27" s="75" t="s">
        <v>48</v>
      </c>
      <c r="AC27" s="75" t="s">
        <v>49</v>
      </c>
      <c r="AD27" s="75" t="s">
        <v>50</v>
      </c>
      <c r="AE27" s="75" t="s">
        <v>51</v>
      </c>
      <c r="AF27" s="75" t="s">
        <v>52</v>
      </c>
    </row>
    <row r="28" spans="1:36" s="82" customFormat="1" x14ac:dyDescent="0.25">
      <c r="A28" s="82" t="s">
        <v>81</v>
      </c>
      <c r="B28" s="82">
        <v>0</v>
      </c>
      <c r="C28" s="83">
        <f>+'Market benefits'!I276</f>
        <v>10.497736284926152</v>
      </c>
      <c r="D28" s="83">
        <f>+'Market benefits'!J276</f>
        <v>5.2541914993476224</v>
      </c>
      <c r="E28" s="83">
        <f>+'Market benefits'!K276</f>
        <v>14.020228687800355</v>
      </c>
      <c r="F28" s="83">
        <f>+'Market benefits'!L276</f>
        <v>3.5858405149400214</v>
      </c>
      <c r="G28" s="83">
        <f>+'Market benefits'!M276</f>
        <v>-5.2304604389895077</v>
      </c>
      <c r="H28" s="83">
        <f>+'Market benefits'!N276</f>
        <v>-39.998529283624251</v>
      </c>
      <c r="I28" s="83">
        <f>+'Market benefits'!O276</f>
        <v>58.992717035282993</v>
      </c>
      <c r="J28" s="83">
        <f>+'Market benefits'!P276</f>
        <v>21.115875873727393</v>
      </c>
      <c r="K28" s="83">
        <f>+'Market benefits'!Q276</f>
        <v>52.066289188866826</v>
      </c>
      <c r="L28" s="83">
        <f>+'Market benefits'!R276</f>
        <v>129.86425178590807</v>
      </c>
      <c r="M28" s="83">
        <f>+'Market benefits'!S276</f>
        <v>74.705216606280061</v>
      </c>
      <c r="N28" s="83">
        <f>+'Market benefits'!T276</f>
        <v>161.77631608049833</v>
      </c>
      <c r="O28" s="83">
        <f>+'Market benefits'!U276</f>
        <v>145.06719201488309</v>
      </c>
      <c r="P28" s="83">
        <f>+'Market benefits'!V276</f>
        <v>167.83163529103868</v>
      </c>
      <c r="Q28" s="83">
        <f>+'Market benefits'!W276</f>
        <v>87.828833945612047</v>
      </c>
      <c r="R28" s="83">
        <f>+'Market benefits'!X276</f>
        <v>218.93739274055173</v>
      </c>
      <c r="S28" s="83">
        <f>+'Market benefits'!Y276</f>
        <v>194.85560313629665</v>
      </c>
      <c r="T28" s="83">
        <f>+'Market benefits'!Z276</f>
        <v>174.93838860816078</v>
      </c>
      <c r="U28" s="83">
        <f>+'Market benefits'!AA276</f>
        <v>196.84798765724392</v>
      </c>
      <c r="V28" s="83">
        <f>+'Market benefits'!AB276</f>
        <v>162.33787934481816</v>
      </c>
      <c r="W28" s="83">
        <f>+'Market benefits'!AC276</f>
        <v>164.59727319679791</v>
      </c>
      <c r="X28" s="83">
        <f>+'Market benefits'!AD276</f>
        <v>189.07698003896368</v>
      </c>
      <c r="Y28" s="83">
        <f>+'Market benefits'!AE276</f>
        <v>197.92979563332005</v>
      </c>
      <c r="Z28" s="83">
        <f>+'Market benefits'!AF276</f>
        <v>186.05014604338686</v>
      </c>
      <c r="AA28" s="83">
        <f>+'Market benefits'!AG276</f>
        <v>167.95234715120748</v>
      </c>
      <c r="AB28" s="83">
        <f>+'Market benefits'!AH276</f>
        <v>145.98730381652686</v>
      </c>
      <c r="AC28" s="83">
        <f>+'Market benefits'!AI276</f>
        <v>148.66168089778398</v>
      </c>
      <c r="AD28" s="83">
        <f>+'Market benefits'!AJ276</f>
        <v>112.08934552529105</v>
      </c>
      <c r="AE28" s="83">
        <f>+'Market benefits'!AK276</f>
        <v>114.21984902667658</v>
      </c>
      <c r="AF28" s="83">
        <f>+'Market benefits'!AL276</f>
        <v>136.08125315192535</v>
      </c>
    </row>
    <row r="29" spans="1:36" s="85" customFormat="1" x14ac:dyDescent="0.25">
      <c r="A29" s="84" t="s">
        <v>82</v>
      </c>
      <c r="B29" s="131">
        <f t="shared" ref="B29:AF29" si="67">+B28/((1+$B$3)^(($H$10-$B$10)/(365)))</f>
        <v>0</v>
      </c>
      <c r="C29" s="130">
        <f t="shared" si="67"/>
        <v>7.4401806713868659</v>
      </c>
      <c r="D29" s="130">
        <f t="shared" si="67"/>
        <v>3.7238632192870291</v>
      </c>
      <c r="E29" s="130">
        <f t="shared" si="67"/>
        <v>9.9367169892789562</v>
      </c>
      <c r="F29" s="130">
        <f t="shared" si="67"/>
        <v>2.5414337496972426</v>
      </c>
      <c r="G29" s="130">
        <f t="shared" si="67"/>
        <v>-3.7070440335315733</v>
      </c>
      <c r="H29" s="130">
        <f t="shared" si="67"/>
        <v>-28.348615014005009</v>
      </c>
      <c r="I29" s="130">
        <f t="shared" si="67"/>
        <v>41.810582884307507</v>
      </c>
      <c r="J29" s="130">
        <f t="shared" si="67"/>
        <v>14.965696153055534</v>
      </c>
      <c r="K29" s="130">
        <f t="shared" si="67"/>
        <v>36.901536477925632</v>
      </c>
      <c r="L29" s="130">
        <f t="shared" si="67"/>
        <v>92.040176073867471</v>
      </c>
      <c r="M29" s="130">
        <f t="shared" si="67"/>
        <v>52.946682366552139</v>
      </c>
      <c r="N29" s="130">
        <f t="shared" si="67"/>
        <v>114.65757829320087</v>
      </c>
      <c r="O29" s="130">
        <f t="shared" si="67"/>
        <v>102.81512973719104</v>
      </c>
      <c r="P29" s="130">
        <f t="shared" si="67"/>
        <v>118.94923391556887</v>
      </c>
      <c r="Q29" s="130">
        <f t="shared" si="67"/>
        <v>62.247933742716064</v>
      </c>
      <c r="R29" s="130">
        <f t="shared" si="67"/>
        <v>155.17000175086289</v>
      </c>
      <c r="S29" s="130">
        <f t="shared" si="67"/>
        <v>138.10223964644993</v>
      </c>
      <c r="T29" s="130">
        <f t="shared" si="67"/>
        <v>123.98608445469806</v>
      </c>
      <c r="U29" s="130">
        <f t="shared" si="67"/>
        <v>139.51432510948521</v>
      </c>
      <c r="V29" s="130">
        <f t="shared" si="67"/>
        <v>115.05558144660002</v>
      </c>
      <c r="W29" s="130">
        <f t="shared" si="67"/>
        <v>116.65690748588034</v>
      </c>
      <c r="X29" s="130">
        <f t="shared" si="67"/>
        <v>134.00669002421924</v>
      </c>
      <c r="Y29" s="130">
        <f t="shared" si="67"/>
        <v>140.28104724607681</v>
      </c>
      <c r="Z29" s="130">
        <f t="shared" si="67"/>
        <v>131.86144735683348</v>
      </c>
      <c r="AA29" s="130">
        <f t="shared" si="67"/>
        <v>119.03478741248084</v>
      </c>
      <c r="AB29" s="130">
        <f t="shared" si="67"/>
        <v>103.46725109519609</v>
      </c>
      <c r="AC29" s="130">
        <f t="shared" si="67"/>
        <v>105.36269294360115</v>
      </c>
      <c r="AD29" s="130">
        <f t="shared" si="67"/>
        <v>79.442363516330317</v>
      </c>
      <c r="AE29" s="130">
        <f t="shared" si="67"/>
        <v>80.95233962366423</v>
      </c>
      <c r="AF29" s="130">
        <f t="shared" si="67"/>
        <v>96.446422539007457</v>
      </c>
    </row>
    <row r="30" spans="1:36" x14ac:dyDescent="0.25">
      <c r="A30" s="78" t="s">
        <v>85</v>
      </c>
      <c r="B30" s="132">
        <f t="shared" ref="B30" si="68">+B29/B25</f>
        <v>0</v>
      </c>
      <c r="C30" s="79">
        <f>+C29/C25</f>
        <v>7.8803888881097759</v>
      </c>
      <c r="D30" s="79">
        <f t="shared" ref="D30:AF30" si="69">+D29/D25</f>
        <v>4.1768977981054736</v>
      </c>
      <c r="E30" s="79">
        <f t="shared" si="69"/>
        <v>11.803179427410312</v>
      </c>
      <c r="F30" s="79">
        <f t="shared" si="69"/>
        <v>3.196913175579982</v>
      </c>
      <c r="G30" s="79">
        <f t="shared" si="69"/>
        <v>-4.9390561274688469</v>
      </c>
      <c r="H30" s="79">
        <f t="shared" si="69"/>
        <v>-39.998529283624251</v>
      </c>
      <c r="I30" s="79">
        <f t="shared" si="69"/>
        <v>62.473287340364692</v>
      </c>
      <c r="J30" s="79">
        <f t="shared" si="69"/>
        <v>23.681053590743669</v>
      </c>
      <c r="K30" s="79">
        <f t="shared" si="69"/>
        <v>61.846156439665556</v>
      </c>
      <c r="L30" s="79">
        <f t="shared" si="69"/>
        <v>163.35847338954389</v>
      </c>
      <c r="M30" s="79">
        <f t="shared" si="69"/>
        <v>99.517380953660535</v>
      </c>
      <c r="N30" s="79">
        <f t="shared" si="69"/>
        <v>228.22273748086019</v>
      </c>
      <c r="O30" s="79">
        <f t="shared" si="69"/>
        <v>216.75910128981099</v>
      </c>
      <c r="P30" s="79">
        <f t="shared" si="69"/>
        <v>265.56933328743133</v>
      </c>
      <c r="Q30" s="79">
        <f t="shared" si="69"/>
        <v>147.17606057464286</v>
      </c>
      <c r="R30" s="79">
        <f t="shared" si="69"/>
        <v>388.52230729551724</v>
      </c>
      <c r="S30" s="79">
        <f t="shared" si="69"/>
        <v>366.24616352771278</v>
      </c>
      <c r="T30" s="79">
        <f t="shared" si="69"/>
        <v>348.21002268641587</v>
      </c>
      <c r="U30" s="79">
        <f t="shared" si="69"/>
        <v>414.93788137673715</v>
      </c>
      <c r="V30" s="79">
        <f t="shared" si="69"/>
        <v>362.38309864955067</v>
      </c>
      <c r="W30" s="79">
        <f t="shared" si="69"/>
        <v>389.16598180686805</v>
      </c>
      <c r="X30" s="79">
        <f t="shared" si="69"/>
        <v>473.4202726835897</v>
      </c>
      <c r="Y30" s="79">
        <f t="shared" si="69"/>
        <v>524.82598617726762</v>
      </c>
      <c r="Z30" s="79">
        <f t="shared" si="69"/>
        <v>522.43243204461112</v>
      </c>
      <c r="AA30" s="79">
        <f t="shared" si="69"/>
        <v>499.51710008619244</v>
      </c>
      <c r="AB30" s="79">
        <f t="shared" si="69"/>
        <v>459.80673736441071</v>
      </c>
      <c r="AC30" s="79">
        <f t="shared" si="69"/>
        <v>495.85562221981854</v>
      </c>
      <c r="AD30" s="79">
        <f t="shared" si="69"/>
        <v>395.92825543345839</v>
      </c>
      <c r="AE30" s="79">
        <f t="shared" si="69"/>
        <v>427.32461785296971</v>
      </c>
      <c r="AF30" s="79">
        <f t="shared" si="69"/>
        <v>539.15121868374115</v>
      </c>
    </row>
    <row r="31" spans="1:36" x14ac:dyDescent="0.25">
      <c r="A31" s="80" t="s">
        <v>79</v>
      </c>
      <c r="B31" s="80"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1">
        <f>+'FCAS benefits'!J10</f>
        <v>15.704394790384441</v>
      </c>
      <c r="J31" s="81">
        <f>+'FCAS benefits'!K10</f>
        <v>15.788363499540408</v>
      </c>
      <c r="K31" s="81">
        <f>+'FCAS benefits'!L10</f>
        <v>15.876122651112929</v>
      </c>
      <c r="L31" s="81">
        <f>+'FCAS benefits'!M10</f>
        <v>15.961779131322926</v>
      </c>
      <c r="M31" s="81">
        <f>+'FCAS benefits'!N10</f>
        <v>16.048292176335021</v>
      </c>
      <c r="N31" s="81">
        <f>+'FCAS benefits'!O10</f>
        <v>16.135670351797238</v>
      </c>
      <c r="O31" s="81">
        <f>+'FCAS benefits'!P10</f>
        <v>16.223922309014075</v>
      </c>
      <c r="P31" s="81">
        <f>+'FCAS benefits'!Q10</f>
        <v>16.313056785803084</v>
      </c>
      <c r="Q31" s="81">
        <f>+'FCAS benefits'!R10</f>
        <v>16.40308260735998</v>
      </c>
      <c r="R31" s="81">
        <f>+'FCAS benefits'!S10</f>
        <v>16.49400868713245</v>
      </c>
      <c r="S31" s="81">
        <f>+'FCAS benefits'!T10</f>
        <v>16.585844027702642</v>
      </c>
      <c r="T31" s="81">
        <f>+'FCAS benefits'!U10</f>
        <v>16.678597721678535</v>
      </c>
      <c r="U31" s="81">
        <f>+'FCAS benefits'!V10</f>
        <v>16.772278952594188</v>
      </c>
      <c r="V31" s="81">
        <f>+'FCAS benefits'!W10</f>
        <v>16.866896995818998</v>
      </c>
      <c r="W31" s="81">
        <f>+'FCAS benefits'!X10</f>
        <v>16.962461219476054</v>
      </c>
      <c r="X31" s="81">
        <f>+'FCAS benefits'!Y10</f>
        <v>17.058981085369684</v>
      </c>
      <c r="Y31" s="81">
        <f>+'FCAS benefits'!Z10</f>
        <v>17.156466149922252</v>
      </c>
      <c r="Z31" s="81">
        <f>+'FCAS benefits'!AA10</f>
        <v>17.25492606512034</v>
      </c>
      <c r="AA31" s="81">
        <f>+'FCAS benefits'!AB10</f>
        <v>17.354370579470412</v>
      </c>
      <c r="AB31" s="81">
        <f>+'FCAS benefits'!AC10</f>
        <v>17.454809538963978</v>
      </c>
      <c r="AC31" s="81">
        <f>+'FCAS benefits'!AD10</f>
        <v>17.556252888052487</v>
      </c>
      <c r="AD31" s="81">
        <f>+'FCAS benefits'!AE10</f>
        <v>17.658710670631876</v>
      </c>
      <c r="AE31" s="81">
        <f>+'FCAS benefits'!AF10</f>
        <v>17.762193031037071</v>
      </c>
      <c r="AF31" s="81">
        <f>+'FCAS benefits'!AG10</f>
        <v>17.866710215046304</v>
      </c>
    </row>
    <row r="32" spans="1:36" x14ac:dyDescent="0.25">
      <c r="A32" s="76" t="s">
        <v>80</v>
      </c>
      <c r="B32" s="76">
        <f>+B31+B30</f>
        <v>0</v>
      </c>
      <c r="C32" s="77">
        <f t="shared" ref="C32:AF32" si="70">+C31+C30</f>
        <v>7.8803888881097759</v>
      </c>
      <c r="D32" s="77">
        <f t="shared" si="70"/>
        <v>4.1768977981054736</v>
      </c>
      <c r="E32" s="77">
        <f t="shared" si="70"/>
        <v>11.803179427410312</v>
      </c>
      <c r="F32" s="77">
        <f t="shared" si="70"/>
        <v>3.196913175579982</v>
      </c>
      <c r="G32" s="77">
        <f t="shared" si="70"/>
        <v>-4.9390561274688469</v>
      </c>
      <c r="H32" s="77">
        <f t="shared" si="70"/>
        <v>-39.998529283624251</v>
      </c>
      <c r="I32" s="77">
        <f t="shared" si="70"/>
        <v>78.177682130749133</v>
      </c>
      <c r="J32" s="77">
        <f t="shared" si="70"/>
        <v>39.469417090284075</v>
      </c>
      <c r="K32" s="77">
        <f t="shared" si="70"/>
        <v>77.722279090778486</v>
      </c>
      <c r="L32" s="77">
        <f t="shared" si="70"/>
        <v>179.3202525208668</v>
      </c>
      <c r="M32" s="77">
        <f t="shared" si="70"/>
        <v>115.56567312999556</v>
      </c>
      <c r="N32" s="77">
        <f t="shared" si="70"/>
        <v>244.35840783265743</v>
      </c>
      <c r="O32" s="77">
        <f t="shared" si="70"/>
        <v>232.98302359882507</v>
      </c>
      <c r="P32" s="77">
        <f t="shared" si="70"/>
        <v>281.88239007323443</v>
      </c>
      <c r="Q32" s="77">
        <f t="shared" si="70"/>
        <v>163.57914318200284</v>
      </c>
      <c r="R32" s="77">
        <f t="shared" si="70"/>
        <v>405.0163159826497</v>
      </c>
      <c r="S32" s="77">
        <f t="shared" si="70"/>
        <v>382.83200755541543</v>
      </c>
      <c r="T32" s="77">
        <f t="shared" si="70"/>
        <v>364.88862040809443</v>
      </c>
      <c r="U32" s="77">
        <f t="shared" si="70"/>
        <v>431.71016032933136</v>
      </c>
      <c r="V32" s="77">
        <f t="shared" si="70"/>
        <v>379.24999564536967</v>
      </c>
      <c r="W32" s="77">
        <f t="shared" si="70"/>
        <v>406.12844302634409</v>
      </c>
      <c r="X32" s="77">
        <f t="shared" si="70"/>
        <v>490.47925376895938</v>
      </c>
      <c r="Y32" s="77">
        <f t="shared" si="70"/>
        <v>541.98245232718989</v>
      </c>
      <c r="Z32" s="77">
        <f t="shared" si="70"/>
        <v>539.68735810973146</v>
      </c>
      <c r="AA32" s="77">
        <f t="shared" si="70"/>
        <v>516.87147066566286</v>
      </c>
      <c r="AB32" s="77">
        <f t="shared" si="70"/>
        <v>477.26154690337466</v>
      </c>
      <c r="AC32" s="77">
        <f t="shared" si="70"/>
        <v>513.41187510787108</v>
      </c>
      <c r="AD32" s="77">
        <f t="shared" si="70"/>
        <v>413.58696610409027</v>
      </c>
      <c r="AE32" s="77">
        <f t="shared" si="70"/>
        <v>445.08681088400681</v>
      </c>
      <c r="AF32" s="77">
        <f t="shared" si="70"/>
        <v>557.01792889878743</v>
      </c>
    </row>
    <row r="33" spans="1:36" x14ac:dyDescent="0.25">
      <c r="A33" s="86" t="s">
        <v>120</v>
      </c>
      <c r="B33" s="86">
        <v>0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7">
        <f>+'Project costs'!C6</f>
        <v>96.659637315103978</v>
      </c>
      <c r="J33" s="87">
        <f>+I33</f>
        <v>96.659637315103978</v>
      </c>
      <c r="K33" s="87">
        <f>+'Project costs'!D6</f>
        <v>193.31927463020796</v>
      </c>
      <c r="L33" s="87">
        <f>+K33</f>
        <v>193.31927463020796</v>
      </c>
      <c r="M33" s="87">
        <f>+L33</f>
        <v>193.31927463020796</v>
      </c>
      <c r="N33" s="87">
        <f>+M33</f>
        <v>193.31927463020796</v>
      </c>
      <c r="O33" s="87">
        <f t="shared" ref="O33" si="71">+N33</f>
        <v>193.31927463020796</v>
      </c>
      <c r="P33" s="87">
        <f t="shared" ref="P33" si="72">+O33</f>
        <v>193.31927463020796</v>
      </c>
      <c r="Q33" s="87">
        <f t="shared" ref="Q33" si="73">+P33</f>
        <v>193.31927463020796</v>
      </c>
      <c r="R33" s="87">
        <f t="shared" ref="R33" si="74">+Q33</f>
        <v>193.31927463020796</v>
      </c>
      <c r="S33" s="87">
        <f t="shared" ref="S33" si="75">+R33</f>
        <v>193.31927463020796</v>
      </c>
      <c r="T33" s="87">
        <f t="shared" ref="T33" si="76">+S33</f>
        <v>193.31927463020796</v>
      </c>
      <c r="U33" s="87">
        <f t="shared" ref="U33" si="77">+T33</f>
        <v>193.31927463020796</v>
      </c>
      <c r="V33" s="87">
        <f t="shared" ref="V33" si="78">+U33</f>
        <v>193.31927463020796</v>
      </c>
      <c r="W33" s="87">
        <f t="shared" ref="W33" si="79">+V33</f>
        <v>193.31927463020796</v>
      </c>
      <c r="X33" s="87">
        <f t="shared" ref="X33" si="80">+W33</f>
        <v>193.31927463020796</v>
      </c>
      <c r="Y33" s="87">
        <f t="shared" ref="Y33" si="81">+X33</f>
        <v>193.31927463020796</v>
      </c>
      <c r="Z33" s="87">
        <f t="shared" ref="Z33" si="82">+Y33</f>
        <v>193.31927463020796</v>
      </c>
      <c r="AA33" s="87">
        <f t="shared" ref="AA33" si="83">+Z33</f>
        <v>193.31927463020796</v>
      </c>
      <c r="AB33" s="87">
        <f t="shared" ref="AB33" si="84">+AA33</f>
        <v>193.31927463020796</v>
      </c>
      <c r="AC33" s="87">
        <f t="shared" ref="AC33" si="85">+AB33</f>
        <v>193.31927463020796</v>
      </c>
      <c r="AD33" s="87">
        <f t="shared" ref="AD33" si="86">+AC33</f>
        <v>193.31927463020796</v>
      </c>
      <c r="AE33" s="87">
        <f t="shared" ref="AE33" si="87">+AD33</f>
        <v>193.31927463020796</v>
      </c>
      <c r="AF33" s="87">
        <f t="shared" ref="AF33" si="88">+AE33</f>
        <v>193.31927463020796</v>
      </c>
      <c r="AG33" s="27"/>
      <c r="AH33" s="27"/>
      <c r="AI33" s="27"/>
      <c r="AJ33" s="27"/>
    </row>
    <row r="34" spans="1:36" x14ac:dyDescent="0.25">
      <c r="A34" t="s">
        <v>121</v>
      </c>
      <c r="B34" s="64">
        <f>XNPV($B$3,B32:AF32,$B$10:$AF$10)</f>
        <v>2556.3267926789581</v>
      </c>
      <c r="C34" s="316"/>
      <c r="D34" s="317"/>
      <c r="E34" s="318"/>
      <c r="F34" s="319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35"/>
    </row>
    <row r="35" spans="1:36" x14ac:dyDescent="0.25">
      <c r="A35" t="s">
        <v>122</v>
      </c>
      <c r="B35" s="64">
        <f>+XNPV($B$3,B33:AF33,$B$10:$AF$10)</f>
        <v>1609.1626955941629</v>
      </c>
      <c r="C35" s="316"/>
      <c r="D35" s="317"/>
      <c r="E35" s="318"/>
      <c r="F35" s="319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35"/>
    </row>
    <row r="36" spans="1:36" ht="15.75" thickBot="1" x14ac:dyDescent="0.3">
      <c r="A36" s="1" t="s">
        <v>123</v>
      </c>
      <c r="B36" s="105">
        <f>+B34-B35</f>
        <v>947.16409708479523</v>
      </c>
      <c r="C36" s="316"/>
      <c r="D36" s="317"/>
      <c r="E36" s="318"/>
      <c r="F36" s="319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35"/>
    </row>
    <row r="37" spans="1:36" ht="16.5" thickTop="1" thickBot="1" x14ac:dyDescent="0.3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35"/>
    </row>
    <row r="38" spans="1:36" ht="15.75" thickTop="1" x14ac:dyDescent="0.25">
      <c r="A38" s="115" t="str">
        <f>+A2</f>
        <v>Option 4:  750 MW in 2026 and 750 MW in 2028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6" x14ac:dyDescent="0.25">
      <c r="A39" s="117" t="s">
        <v>129</v>
      </c>
      <c r="B39" s="118" t="str">
        <f>+Overview!D9</f>
        <v>3. Sustained renewables uptake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</row>
    <row r="40" spans="1:36" x14ac:dyDescent="0.25">
      <c r="A40" s="19" t="s">
        <v>73</v>
      </c>
      <c r="B40" s="1">
        <v>0</v>
      </c>
      <c r="C40" s="1">
        <f>+B40+1</f>
        <v>1</v>
      </c>
      <c r="D40" s="1">
        <f t="shared" ref="D40" si="89">+C40+1</f>
        <v>2</v>
      </c>
      <c r="E40" s="1">
        <f t="shared" ref="E40" si="90">+D40+1</f>
        <v>3</v>
      </c>
      <c r="F40" s="1">
        <f t="shared" ref="F40" si="91">+E40+1</f>
        <v>4</v>
      </c>
      <c r="G40" s="1">
        <f t="shared" ref="G40" si="92">+F40+1</f>
        <v>5</v>
      </c>
      <c r="H40" s="28">
        <f t="shared" ref="H40" si="93">+G40+1</f>
        <v>6</v>
      </c>
      <c r="I40" s="1">
        <f t="shared" ref="I40" si="94">+H40+1</f>
        <v>7</v>
      </c>
      <c r="J40" s="1">
        <f t="shared" ref="J40" si="95">+I40+1</f>
        <v>8</v>
      </c>
      <c r="K40" s="1">
        <f t="shared" ref="K40" si="96">+J40+1</f>
        <v>9</v>
      </c>
      <c r="L40" s="1">
        <f t="shared" ref="L40" si="97">+K40+1</f>
        <v>10</v>
      </c>
      <c r="M40" s="1">
        <f t="shared" ref="M40" si="98">+L40+1</f>
        <v>11</v>
      </c>
      <c r="N40" s="1">
        <f t="shared" ref="N40" si="99">+M40+1</f>
        <v>12</v>
      </c>
      <c r="O40" s="1">
        <f t="shared" ref="O40" si="100">+N40+1</f>
        <v>13</v>
      </c>
      <c r="P40" s="1">
        <f t="shared" ref="P40" si="101">+O40+1</f>
        <v>14</v>
      </c>
      <c r="Q40" s="1">
        <f t="shared" ref="Q40" si="102">+P40+1</f>
        <v>15</v>
      </c>
      <c r="R40" s="1">
        <f t="shared" ref="R40" si="103">+Q40+1</f>
        <v>16</v>
      </c>
      <c r="S40" s="1">
        <f t="shared" ref="S40" si="104">+R40+1</f>
        <v>17</v>
      </c>
      <c r="T40" s="1">
        <f t="shared" ref="T40" si="105">+S40+1</f>
        <v>18</v>
      </c>
      <c r="U40" s="1">
        <f t="shared" ref="U40" si="106">+T40+1</f>
        <v>19</v>
      </c>
      <c r="V40" s="1">
        <f t="shared" ref="V40" si="107">+U40+1</f>
        <v>20</v>
      </c>
      <c r="W40" s="1">
        <f t="shared" ref="W40" si="108">+V40+1</f>
        <v>21</v>
      </c>
      <c r="X40" s="1">
        <f t="shared" ref="X40" si="109">+W40+1</f>
        <v>22</v>
      </c>
      <c r="Y40" s="1">
        <f t="shared" ref="Y40" si="110">+X40+1</f>
        <v>23</v>
      </c>
      <c r="Z40" s="1">
        <f t="shared" ref="Z40" si="111">+Y40+1</f>
        <v>24</v>
      </c>
      <c r="AA40" s="1">
        <f t="shared" ref="AA40" si="112">+Z40+1</f>
        <v>25</v>
      </c>
      <c r="AB40" s="1">
        <f t="shared" ref="AB40" si="113">+AA40+1</f>
        <v>26</v>
      </c>
      <c r="AC40" s="1">
        <f t="shared" ref="AC40" si="114">+AB40+1</f>
        <v>27</v>
      </c>
      <c r="AD40" s="1">
        <f t="shared" ref="AD40" si="115">+AC40+1</f>
        <v>28</v>
      </c>
      <c r="AE40" s="1">
        <f t="shared" ref="AE40" si="116">+AD40+1</f>
        <v>29</v>
      </c>
      <c r="AF40" s="1">
        <f t="shared" ref="AF40" si="117">+AE40+1</f>
        <v>30</v>
      </c>
    </row>
    <row r="41" spans="1:36" x14ac:dyDescent="0.25">
      <c r="A41" t="s">
        <v>74</v>
      </c>
      <c r="B41" s="24">
        <v>1</v>
      </c>
      <c r="C41" s="24">
        <f>1/((1+$B$3)^((C42-$B$10)/365))</f>
        <v>0.94413876992960177</v>
      </c>
      <c r="D41" s="24">
        <f t="shared" ref="D41:AF41" si="118">1/((1+$B$3)^((D42-$B$10)/365))</f>
        <v>0.89153802637356161</v>
      </c>
      <c r="E41" s="24">
        <f t="shared" si="118"/>
        <v>0.84186782471535571</v>
      </c>
      <c r="F41" s="24">
        <f t="shared" si="118"/>
        <v>0.79496489585963725</v>
      </c>
      <c r="G41" s="24">
        <f t="shared" si="118"/>
        <v>0.75055717891413165</v>
      </c>
      <c r="H41" s="24">
        <f t="shared" si="118"/>
        <v>0.70874143429096481</v>
      </c>
      <c r="I41" s="24">
        <f t="shared" si="118"/>
        <v>0.66925536760242199</v>
      </c>
      <c r="J41" s="24">
        <f t="shared" si="118"/>
        <v>0.63196918564912374</v>
      </c>
      <c r="K41" s="24">
        <f t="shared" si="118"/>
        <v>0.59666660957217577</v>
      </c>
      <c r="L41" s="24">
        <f t="shared" si="118"/>
        <v>0.56342456050252676</v>
      </c>
      <c r="M41" s="24">
        <f t="shared" si="118"/>
        <v>0.5320345236095626</v>
      </c>
      <c r="N41" s="24">
        <f t="shared" si="118"/>
        <v>0.50239331785605534</v>
      </c>
      <c r="O41" s="24">
        <f t="shared" si="118"/>
        <v>0.47432900914146753</v>
      </c>
      <c r="P41" s="24">
        <f t="shared" si="118"/>
        <v>0.44790274706465294</v>
      </c>
      <c r="Q41" s="24">
        <f t="shared" si="118"/>
        <v>0.42294876965500755</v>
      </c>
      <c r="R41" s="24">
        <f t="shared" si="118"/>
        <v>0.39938505161001664</v>
      </c>
      <c r="S41" s="24">
        <f t="shared" si="118"/>
        <v>0.37707491135535165</v>
      </c>
      <c r="T41" s="24">
        <f t="shared" si="118"/>
        <v>0.35606696067549731</v>
      </c>
      <c r="U41" s="24">
        <f t="shared" si="118"/>
        <v>0.33622942462275479</v>
      </c>
      <c r="V41" s="24">
        <f t="shared" si="118"/>
        <v>0.31749709596105269</v>
      </c>
      <c r="W41" s="24">
        <f t="shared" si="118"/>
        <v>0.29976131763688901</v>
      </c>
      <c r="X41" s="24">
        <f t="shared" si="118"/>
        <v>0.28306073431245427</v>
      </c>
      <c r="Y41" s="24">
        <f t="shared" si="118"/>
        <v>0.26729058953017398</v>
      </c>
      <c r="Z41" s="24">
        <f t="shared" si="118"/>
        <v>0.25239904582641548</v>
      </c>
      <c r="AA41" s="24">
        <f t="shared" si="118"/>
        <v>0.23829972465795707</v>
      </c>
      <c r="AB41" s="24">
        <f t="shared" si="118"/>
        <v>0.22502334717465258</v>
      </c>
      <c r="AC41" s="24">
        <f t="shared" si="118"/>
        <v>0.21248663567011578</v>
      </c>
      <c r="AD41" s="24">
        <f t="shared" si="118"/>
        <v>0.20064838118046815</v>
      </c>
      <c r="AE41" s="24">
        <f t="shared" si="118"/>
        <v>0.18943991579609307</v>
      </c>
      <c r="AF41" s="24">
        <f t="shared" si="118"/>
        <v>0.17888566175268469</v>
      </c>
    </row>
    <row r="42" spans="1:36" x14ac:dyDescent="0.25">
      <c r="A42" s="25" t="s">
        <v>124</v>
      </c>
      <c r="B42" s="26">
        <v>43647</v>
      </c>
      <c r="C42" s="26">
        <f>EDATE(B42,12)</f>
        <v>44013</v>
      </c>
      <c r="D42" s="26">
        <f t="shared" ref="D42" si="119">EDATE(C42,12)</f>
        <v>44378</v>
      </c>
      <c r="E42" s="26">
        <f t="shared" ref="E42" si="120">EDATE(D42,12)</f>
        <v>44743</v>
      </c>
      <c r="F42" s="26">
        <f t="shared" ref="F42" si="121">EDATE(E42,12)</f>
        <v>45108</v>
      </c>
      <c r="G42" s="26">
        <f t="shared" ref="G42" si="122">EDATE(F42,12)</f>
        <v>45474</v>
      </c>
      <c r="H42" s="26">
        <f t="shared" ref="H42" si="123">EDATE(G42,12)</f>
        <v>45839</v>
      </c>
      <c r="I42" s="26">
        <f t="shared" ref="I42" si="124">EDATE(H42,12)</f>
        <v>46204</v>
      </c>
      <c r="J42" s="26">
        <f t="shared" ref="J42" si="125">EDATE(I42,12)</f>
        <v>46569</v>
      </c>
      <c r="K42" s="26">
        <f t="shared" ref="K42" si="126">EDATE(J42,12)</f>
        <v>46935</v>
      </c>
      <c r="L42" s="26">
        <f t="shared" ref="L42" si="127">EDATE(K42,12)</f>
        <v>47300</v>
      </c>
      <c r="M42" s="26">
        <f t="shared" ref="M42" si="128">EDATE(L42,12)</f>
        <v>47665</v>
      </c>
      <c r="N42" s="26">
        <f t="shared" ref="N42" si="129">EDATE(M42,12)</f>
        <v>48030</v>
      </c>
      <c r="O42" s="26">
        <f t="shared" ref="O42" si="130">EDATE(N42,12)</f>
        <v>48396</v>
      </c>
      <c r="P42" s="26">
        <f t="shared" ref="P42" si="131">EDATE(O42,12)</f>
        <v>48761</v>
      </c>
      <c r="Q42" s="26">
        <f t="shared" ref="Q42" si="132">EDATE(P42,12)</f>
        <v>49126</v>
      </c>
      <c r="R42" s="26">
        <f t="shared" ref="R42" si="133">EDATE(Q42,12)</f>
        <v>49491</v>
      </c>
      <c r="S42" s="26">
        <f t="shared" ref="S42" si="134">EDATE(R42,12)</f>
        <v>49857</v>
      </c>
      <c r="T42" s="26">
        <f t="shared" ref="T42" si="135">EDATE(S42,12)</f>
        <v>50222</v>
      </c>
      <c r="U42" s="26">
        <f t="shared" ref="U42" si="136">EDATE(T42,12)</f>
        <v>50587</v>
      </c>
      <c r="V42" s="26">
        <f t="shared" ref="V42" si="137">EDATE(U42,12)</f>
        <v>50952</v>
      </c>
      <c r="W42" s="26">
        <f t="shared" ref="W42" si="138">EDATE(V42,12)</f>
        <v>51318</v>
      </c>
      <c r="X42" s="26">
        <f t="shared" ref="X42" si="139">EDATE(W42,12)</f>
        <v>51683</v>
      </c>
      <c r="Y42" s="26">
        <f t="shared" ref="Y42" si="140">EDATE(X42,12)</f>
        <v>52048</v>
      </c>
      <c r="Z42" s="26">
        <f t="shared" ref="Z42" si="141">EDATE(Y42,12)</f>
        <v>52413</v>
      </c>
      <c r="AA42" s="26">
        <f t="shared" ref="AA42" si="142">EDATE(Z42,12)</f>
        <v>52779</v>
      </c>
      <c r="AB42" s="26">
        <f t="shared" ref="AB42" si="143">EDATE(AA42,12)</f>
        <v>53144</v>
      </c>
      <c r="AC42" s="26">
        <f t="shared" ref="AC42" si="144">EDATE(AB42,12)</f>
        <v>53509</v>
      </c>
      <c r="AD42" s="26">
        <f t="shared" ref="AD42" si="145">EDATE(AC42,12)</f>
        <v>53874</v>
      </c>
      <c r="AE42" s="26">
        <f t="shared" ref="AE42" si="146">EDATE(AD42,12)</f>
        <v>54240</v>
      </c>
      <c r="AF42" s="26">
        <f t="shared" ref="AF42" si="147">EDATE(AE42,12)</f>
        <v>54605</v>
      </c>
    </row>
    <row r="43" spans="1:36" x14ac:dyDescent="0.25">
      <c r="A43" s="74" t="s">
        <v>78</v>
      </c>
      <c r="B43" s="75" t="s">
        <v>75</v>
      </c>
      <c r="C43" s="75" t="s">
        <v>23</v>
      </c>
      <c r="D43" s="75" t="s">
        <v>24</v>
      </c>
      <c r="E43" s="75" t="s">
        <v>25</v>
      </c>
      <c r="F43" s="75" t="s">
        <v>26</v>
      </c>
      <c r="G43" s="75" t="s">
        <v>27</v>
      </c>
      <c r="H43" s="75" t="s">
        <v>28</v>
      </c>
      <c r="I43" s="75" t="s">
        <v>29</v>
      </c>
      <c r="J43" s="75" t="s">
        <v>30</v>
      </c>
      <c r="K43" s="75" t="s">
        <v>31</v>
      </c>
      <c r="L43" s="75" t="s">
        <v>32</v>
      </c>
      <c r="M43" s="75" t="s">
        <v>33</v>
      </c>
      <c r="N43" s="75" t="s">
        <v>34</v>
      </c>
      <c r="O43" s="75" t="s">
        <v>35</v>
      </c>
      <c r="P43" s="75" t="s">
        <v>36</v>
      </c>
      <c r="Q43" s="75" t="s">
        <v>37</v>
      </c>
      <c r="R43" s="75" t="s">
        <v>38</v>
      </c>
      <c r="S43" s="75" t="s">
        <v>39</v>
      </c>
      <c r="T43" s="75" t="s">
        <v>40</v>
      </c>
      <c r="U43" s="75" t="s">
        <v>41</v>
      </c>
      <c r="V43" s="75" t="s">
        <v>42</v>
      </c>
      <c r="W43" s="75" t="s">
        <v>43</v>
      </c>
      <c r="X43" s="75" t="s">
        <v>44</v>
      </c>
      <c r="Y43" s="75" t="s">
        <v>45</v>
      </c>
      <c r="Z43" s="75" t="s">
        <v>46</v>
      </c>
      <c r="AA43" s="75" t="s">
        <v>47</v>
      </c>
      <c r="AB43" s="75" t="s">
        <v>48</v>
      </c>
      <c r="AC43" s="75" t="s">
        <v>49</v>
      </c>
      <c r="AD43" s="75" t="s">
        <v>50</v>
      </c>
      <c r="AE43" s="75" t="s">
        <v>51</v>
      </c>
      <c r="AF43" s="75" t="s">
        <v>52</v>
      </c>
    </row>
    <row r="44" spans="1:36" x14ac:dyDescent="0.25">
      <c r="A44" s="82" t="s">
        <v>81</v>
      </c>
      <c r="B44" s="82">
        <v>0</v>
      </c>
      <c r="C44" s="83">
        <f>+'Market benefits'!I296</f>
        <v>6.7164078847751956</v>
      </c>
      <c r="D44" s="83">
        <f>+'Market benefits'!J296</f>
        <v>3.2916699187094793</v>
      </c>
      <c r="E44" s="83">
        <f>+'Market benefits'!K296</f>
        <v>3.6639898431100564</v>
      </c>
      <c r="F44" s="83">
        <f>+'Market benefits'!L296</f>
        <v>6.940614736300259</v>
      </c>
      <c r="G44" s="83">
        <f>+'Market benefits'!M296</f>
        <v>4.8808464508701332</v>
      </c>
      <c r="H44" s="83">
        <f>+'Market benefits'!N296</f>
        <v>-28.497902844521672</v>
      </c>
      <c r="I44" s="83">
        <f>+'Market benefits'!O296</f>
        <v>125.701791752844</v>
      </c>
      <c r="J44" s="83">
        <f>+'Market benefits'!P296</f>
        <v>60.169348256420676</v>
      </c>
      <c r="K44" s="83">
        <f>+'Market benefits'!Q296</f>
        <v>226.0065615124594</v>
      </c>
      <c r="L44" s="83">
        <f>+'Market benefits'!R296</f>
        <v>110.062252311796</v>
      </c>
      <c r="M44" s="83">
        <f>+'Market benefits'!S296</f>
        <v>205.41156541935698</v>
      </c>
      <c r="N44" s="83">
        <f>+'Market benefits'!T296</f>
        <v>143.9436653015695</v>
      </c>
      <c r="O44" s="83">
        <f>+'Market benefits'!U296</f>
        <v>190.47682609481734</v>
      </c>
      <c r="P44" s="83">
        <f>+'Market benefits'!V296</f>
        <v>249.54026372006481</v>
      </c>
      <c r="Q44" s="83">
        <f>+'Market benefits'!W296</f>
        <v>130.10564021770128</v>
      </c>
      <c r="R44" s="83">
        <f>+'Market benefits'!X296</f>
        <v>224.46344466015867</v>
      </c>
      <c r="S44" s="83">
        <f>+'Market benefits'!Y296</f>
        <v>186.24777848741604</v>
      </c>
      <c r="T44" s="83">
        <f>+'Market benefits'!Z296</f>
        <v>212.52066738819676</v>
      </c>
      <c r="U44" s="83">
        <f>+'Market benefits'!AA296</f>
        <v>222.70096428452516</v>
      </c>
      <c r="V44" s="83">
        <f>+'Market benefits'!AB296</f>
        <v>170.50348526094473</v>
      </c>
      <c r="W44" s="83">
        <f>+'Market benefits'!AC296</f>
        <v>155.22045634810723</v>
      </c>
      <c r="X44" s="83">
        <f>+'Market benefits'!AD296</f>
        <v>194.35679241350573</v>
      </c>
      <c r="Y44" s="83">
        <f>+'Market benefits'!AE296</f>
        <v>188.41099754669574</v>
      </c>
      <c r="Z44" s="83">
        <f>+'Market benefits'!AF296</f>
        <v>193.59324248308002</v>
      </c>
      <c r="AA44" s="83">
        <f>+'Market benefits'!AG296</f>
        <v>164.55877064478321</v>
      </c>
      <c r="AB44" s="83">
        <f>+'Market benefits'!AH296</f>
        <v>131.94690331023591</v>
      </c>
      <c r="AC44" s="83">
        <f>+'Market benefits'!AI296</f>
        <v>149.93145371469106</v>
      </c>
      <c r="AD44" s="83">
        <f>+'Market benefits'!AJ296</f>
        <v>114.68550724965893</v>
      </c>
      <c r="AE44" s="83">
        <f>+'Market benefits'!AK296</f>
        <v>113.05645480390716</v>
      </c>
      <c r="AF44" s="83">
        <f>+'Market benefits'!AL296</f>
        <v>136.78613328707837</v>
      </c>
    </row>
    <row r="45" spans="1:36" x14ac:dyDescent="0.25">
      <c r="A45" s="84" t="s">
        <v>82</v>
      </c>
      <c r="B45" s="131">
        <f t="shared" ref="B45:AF45" si="148">+B44/((1+$B$3)^(($H$10-$B$10)/(365)))</f>
        <v>0</v>
      </c>
      <c r="C45" s="130">
        <f t="shared" si="148"/>
        <v>4.7601965575387171</v>
      </c>
      <c r="D45" s="130">
        <f t="shared" si="148"/>
        <v>2.3329428593985799</v>
      </c>
      <c r="E45" s="130">
        <f t="shared" si="148"/>
        <v>2.5968214166333485</v>
      </c>
      <c r="F45" s="130">
        <f t="shared" si="148"/>
        <v>4.9191012430664527</v>
      </c>
      <c r="G45" s="130">
        <f t="shared" si="148"/>
        <v>3.4592581141436636</v>
      </c>
      <c r="H45" s="130">
        <f t="shared" si="148"/>
        <v>-20.197644536310857</v>
      </c>
      <c r="I45" s="130">
        <f t="shared" si="148"/>
        <v>89.090068179854839</v>
      </c>
      <c r="J45" s="130">
        <f t="shared" si="148"/>
        <v>42.644510183608155</v>
      </c>
      <c r="K45" s="130">
        <f t="shared" si="148"/>
        <v>160.18021456550966</v>
      </c>
      <c r="L45" s="130">
        <f t="shared" si="148"/>
        <v>78.005678564756366</v>
      </c>
      <c r="M45" s="130">
        <f t="shared" si="148"/>
        <v>145.58368749526741</v>
      </c>
      <c r="N45" s="130">
        <f t="shared" si="148"/>
        <v>102.01883980293296</v>
      </c>
      <c r="O45" s="130">
        <f t="shared" si="148"/>
        <v>134.99881892563153</v>
      </c>
      <c r="P45" s="130">
        <f t="shared" si="148"/>
        <v>176.85952442230436</v>
      </c>
      <c r="Q45" s="130">
        <f t="shared" si="148"/>
        <v>92.211258057237842</v>
      </c>
      <c r="R45" s="130">
        <f t="shared" si="148"/>
        <v>159.08654371433147</v>
      </c>
      <c r="S45" s="130">
        <f t="shared" si="148"/>
        <v>132.00151765867716</v>
      </c>
      <c r="T45" s="130">
        <f t="shared" si="148"/>
        <v>150.62220262118365</v>
      </c>
      <c r="U45" s="130">
        <f t="shared" si="148"/>
        <v>157.8374008449953</v>
      </c>
      <c r="V45" s="130">
        <f t="shared" si="148"/>
        <v>120.84288469545035</v>
      </c>
      <c r="W45" s="130">
        <f t="shared" si="148"/>
        <v>110.01116886345562</v>
      </c>
      <c r="X45" s="130">
        <f t="shared" si="148"/>
        <v>137.74871181933938</v>
      </c>
      <c r="Y45" s="130">
        <f t="shared" si="148"/>
        <v>133.53468063743659</v>
      </c>
      <c r="Z45" s="130">
        <f t="shared" si="148"/>
        <v>137.20755234649667</v>
      </c>
      <c r="AA45" s="130">
        <f t="shared" si="148"/>
        <v>116.62961913194158</v>
      </c>
      <c r="AB45" s="130">
        <f t="shared" si="148"/>
        <v>93.516237502347863</v>
      </c>
      <c r="AC45" s="130">
        <f t="shared" si="148"/>
        <v>106.26263355107955</v>
      </c>
      <c r="AD45" s="130">
        <f t="shared" si="148"/>
        <v>81.282370900510116</v>
      </c>
      <c r="AE45" s="130">
        <f t="shared" si="148"/>
        <v>80.127793933572804</v>
      </c>
      <c r="AF45" s="130">
        <f t="shared" si="148"/>
        <v>96.946000296999017</v>
      </c>
    </row>
    <row r="46" spans="1:36" x14ac:dyDescent="0.25">
      <c r="A46" s="78" t="s">
        <v>85</v>
      </c>
      <c r="B46" s="132">
        <f t="shared" ref="B46" si="149">+B45/B41</f>
        <v>0</v>
      </c>
      <c r="C46" s="79">
        <f>+C45/C41</f>
        <v>5.0418399383108206</v>
      </c>
      <c r="D46" s="79">
        <f t="shared" ref="D46:AF46" si="150">+D45/D41</f>
        <v>2.6167620341311815</v>
      </c>
      <c r="E46" s="79">
        <f t="shared" si="150"/>
        <v>3.0845951589982206</v>
      </c>
      <c r="F46" s="79">
        <f t="shared" si="150"/>
        <v>6.1878219638203902</v>
      </c>
      <c r="G46" s="79">
        <f t="shared" si="150"/>
        <v>4.6089201613504569</v>
      </c>
      <c r="H46" s="79">
        <f t="shared" si="150"/>
        <v>-28.497902844521676</v>
      </c>
      <c r="I46" s="79">
        <f t="shared" si="150"/>
        <v>133.11819746626179</v>
      </c>
      <c r="J46" s="79">
        <f t="shared" si="150"/>
        <v>67.478780851958902</v>
      </c>
      <c r="K46" s="79">
        <f t="shared" si="150"/>
        <v>268.45848585420708</v>
      </c>
      <c r="L46" s="79">
        <f t="shared" si="150"/>
        <v>138.44919805267619</v>
      </c>
      <c r="M46" s="79">
        <f t="shared" si="150"/>
        <v>273.63579060163596</v>
      </c>
      <c r="N46" s="79">
        <f t="shared" si="150"/>
        <v>203.06567817879133</v>
      </c>
      <c r="O46" s="79">
        <f t="shared" si="150"/>
        <v>284.61008355777886</v>
      </c>
      <c r="P46" s="79">
        <f t="shared" si="150"/>
        <v>394.86144164410632</v>
      </c>
      <c r="Q46" s="79">
        <f t="shared" si="150"/>
        <v>218.01992267870426</v>
      </c>
      <c r="R46" s="79">
        <f t="shared" si="150"/>
        <v>398.32873832662381</v>
      </c>
      <c r="S46" s="79">
        <f t="shared" si="150"/>
        <v>350.06709193198014</v>
      </c>
      <c r="T46" s="79">
        <f t="shared" si="150"/>
        <v>423.01650884832765</v>
      </c>
      <c r="U46" s="79">
        <f t="shared" si="150"/>
        <v>469.43363455499735</v>
      </c>
      <c r="V46" s="79">
        <f t="shared" si="150"/>
        <v>380.61099214045765</v>
      </c>
      <c r="W46" s="79">
        <f t="shared" si="150"/>
        <v>366.99588102530248</v>
      </c>
      <c r="X46" s="79">
        <f t="shared" si="150"/>
        <v>486.64012744094202</v>
      </c>
      <c r="Y46" s="79">
        <f t="shared" si="150"/>
        <v>499.58616527486123</v>
      </c>
      <c r="Z46" s="79">
        <f t="shared" si="150"/>
        <v>543.61359369345462</v>
      </c>
      <c r="AA46" s="79">
        <f t="shared" si="150"/>
        <v>489.42406164902468</v>
      </c>
      <c r="AB46" s="79">
        <f t="shared" si="150"/>
        <v>415.58459900503095</v>
      </c>
      <c r="AC46" s="79">
        <f t="shared" si="150"/>
        <v>500.09090320415089</v>
      </c>
      <c r="AD46" s="79">
        <f t="shared" si="150"/>
        <v>405.09856307987218</v>
      </c>
      <c r="AE46" s="79">
        <f t="shared" si="150"/>
        <v>422.97207321301676</v>
      </c>
      <c r="AF46" s="79">
        <f t="shared" si="150"/>
        <v>541.94393976097456</v>
      </c>
    </row>
    <row r="47" spans="1:36" x14ac:dyDescent="0.25">
      <c r="A47" s="80" t="s">
        <v>79</v>
      </c>
      <c r="B47" s="80"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1">
        <f>+'FCAS benefits'!J10</f>
        <v>15.704394790384441</v>
      </c>
      <c r="J47" s="81">
        <f>+'FCAS benefits'!K10</f>
        <v>15.788363499540408</v>
      </c>
      <c r="K47" s="81">
        <f>+'FCAS benefits'!L10</f>
        <v>15.876122651112929</v>
      </c>
      <c r="L47" s="81">
        <f>+'FCAS benefits'!M10</f>
        <v>15.961779131322926</v>
      </c>
      <c r="M47" s="81">
        <f>+'FCAS benefits'!N10</f>
        <v>16.048292176335021</v>
      </c>
      <c r="N47" s="81">
        <f>+'FCAS benefits'!O10</f>
        <v>16.135670351797238</v>
      </c>
      <c r="O47" s="81">
        <f>+'FCAS benefits'!P10</f>
        <v>16.223922309014075</v>
      </c>
      <c r="P47" s="81">
        <f>+'FCAS benefits'!Q10</f>
        <v>16.313056785803084</v>
      </c>
      <c r="Q47" s="81">
        <f>+'FCAS benefits'!R10</f>
        <v>16.40308260735998</v>
      </c>
      <c r="R47" s="81">
        <f>+'FCAS benefits'!S10</f>
        <v>16.49400868713245</v>
      </c>
      <c r="S47" s="81">
        <f>+'FCAS benefits'!T10</f>
        <v>16.585844027702642</v>
      </c>
      <c r="T47" s="81">
        <f>+'FCAS benefits'!U10</f>
        <v>16.678597721678535</v>
      </c>
      <c r="U47" s="81">
        <f>+'FCAS benefits'!V10</f>
        <v>16.772278952594188</v>
      </c>
      <c r="V47" s="81">
        <f>+'FCAS benefits'!W10</f>
        <v>16.866896995818998</v>
      </c>
      <c r="W47" s="81">
        <f>+'FCAS benefits'!X10</f>
        <v>16.962461219476054</v>
      </c>
      <c r="X47" s="81">
        <f>+'FCAS benefits'!Y10</f>
        <v>17.058981085369684</v>
      </c>
      <c r="Y47" s="81">
        <f>+'FCAS benefits'!Z10</f>
        <v>17.156466149922252</v>
      </c>
      <c r="Z47" s="81">
        <f>+'FCAS benefits'!AA10</f>
        <v>17.25492606512034</v>
      </c>
      <c r="AA47" s="81">
        <f>+'FCAS benefits'!AB10</f>
        <v>17.354370579470412</v>
      </c>
      <c r="AB47" s="81">
        <f>+'FCAS benefits'!AC10</f>
        <v>17.454809538963978</v>
      </c>
      <c r="AC47" s="81">
        <f>+'FCAS benefits'!AD10</f>
        <v>17.556252888052487</v>
      </c>
      <c r="AD47" s="81">
        <f>+'FCAS benefits'!AE10</f>
        <v>17.658710670631876</v>
      </c>
      <c r="AE47" s="81">
        <f>+'FCAS benefits'!AF10</f>
        <v>17.762193031037071</v>
      </c>
      <c r="AF47" s="81">
        <f>+'FCAS benefits'!AG10</f>
        <v>17.866710215046304</v>
      </c>
    </row>
    <row r="48" spans="1:36" x14ac:dyDescent="0.25">
      <c r="A48" s="76" t="s">
        <v>80</v>
      </c>
      <c r="B48" s="76">
        <f>+B47+B46</f>
        <v>0</v>
      </c>
      <c r="C48" s="77">
        <f t="shared" ref="C48:AF48" si="151">+C47+C46</f>
        <v>5.0418399383108206</v>
      </c>
      <c r="D48" s="77">
        <f t="shared" si="151"/>
        <v>2.6167620341311815</v>
      </c>
      <c r="E48" s="77">
        <f t="shared" si="151"/>
        <v>3.0845951589982206</v>
      </c>
      <c r="F48" s="77">
        <f t="shared" si="151"/>
        <v>6.1878219638203902</v>
      </c>
      <c r="G48" s="77">
        <f t="shared" si="151"/>
        <v>4.6089201613504569</v>
      </c>
      <c r="H48" s="77">
        <f t="shared" si="151"/>
        <v>-28.497902844521676</v>
      </c>
      <c r="I48" s="77">
        <f t="shared" si="151"/>
        <v>148.82259225664623</v>
      </c>
      <c r="J48" s="77">
        <f t="shared" si="151"/>
        <v>83.267144351499311</v>
      </c>
      <c r="K48" s="77">
        <f t="shared" si="151"/>
        <v>284.33460850532003</v>
      </c>
      <c r="L48" s="77">
        <f t="shared" si="151"/>
        <v>154.41097718399911</v>
      </c>
      <c r="M48" s="77">
        <f t="shared" si="151"/>
        <v>289.68408277797096</v>
      </c>
      <c r="N48" s="77">
        <f t="shared" si="151"/>
        <v>219.20134853058858</v>
      </c>
      <c r="O48" s="77">
        <f t="shared" si="151"/>
        <v>300.83400586679295</v>
      </c>
      <c r="P48" s="77">
        <f t="shared" si="151"/>
        <v>411.17449842990942</v>
      </c>
      <c r="Q48" s="77">
        <f t="shared" si="151"/>
        <v>234.42300528606424</v>
      </c>
      <c r="R48" s="77">
        <f t="shared" si="151"/>
        <v>414.82274701375627</v>
      </c>
      <c r="S48" s="77">
        <f t="shared" si="151"/>
        <v>366.65293595968279</v>
      </c>
      <c r="T48" s="77">
        <f t="shared" si="151"/>
        <v>439.6951065700062</v>
      </c>
      <c r="U48" s="77">
        <f t="shared" si="151"/>
        <v>486.20591350759156</v>
      </c>
      <c r="V48" s="77">
        <f t="shared" si="151"/>
        <v>397.47788913627664</v>
      </c>
      <c r="W48" s="77">
        <f t="shared" si="151"/>
        <v>383.95834224477852</v>
      </c>
      <c r="X48" s="77">
        <f t="shared" si="151"/>
        <v>503.6991085263117</v>
      </c>
      <c r="Y48" s="77">
        <f t="shared" si="151"/>
        <v>516.74263142478344</v>
      </c>
      <c r="Z48" s="77">
        <f t="shared" si="151"/>
        <v>560.86851975857496</v>
      </c>
      <c r="AA48" s="77">
        <f t="shared" si="151"/>
        <v>506.77843222849509</v>
      </c>
      <c r="AB48" s="77">
        <f t="shared" si="151"/>
        <v>433.03940854399491</v>
      </c>
      <c r="AC48" s="77">
        <f t="shared" si="151"/>
        <v>517.64715609220343</v>
      </c>
      <c r="AD48" s="77">
        <f t="shared" si="151"/>
        <v>422.75727375050405</v>
      </c>
      <c r="AE48" s="77">
        <f t="shared" si="151"/>
        <v>440.73426624405386</v>
      </c>
      <c r="AF48" s="77">
        <f t="shared" si="151"/>
        <v>559.81064997602084</v>
      </c>
    </row>
    <row r="49" spans="1:33" x14ac:dyDescent="0.25">
      <c r="A49" s="86" t="s">
        <v>120</v>
      </c>
      <c r="B49" s="86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7">
        <f>+'Project costs'!C6</f>
        <v>96.659637315103978</v>
      </c>
      <c r="J49" s="87">
        <f>+I49</f>
        <v>96.659637315103978</v>
      </c>
      <c r="K49" s="87">
        <f>+'Project costs'!D6</f>
        <v>193.31927463020796</v>
      </c>
      <c r="L49" s="87">
        <f>+K49</f>
        <v>193.31927463020796</v>
      </c>
      <c r="M49" s="87">
        <f>+L49</f>
        <v>193.31927463020796</v>
      </c>
      <c r="N49" s="87">
        <f>+M49</f>
        <v>193.31927463020796</v>
      </c>
      <c r="O49" s="87">
        <f t="shared" ref="O49" si="152">+N49</f>
        <v>193.31927463020796</v>
      </c>
      <c r="P49" s="87">
        <f t="shared" ref="P49" si="153">+O49</f>
        <v>193.31927463020796</v>
      </c>
      <c r="Q49" s="87">
        <f t="shared" ref="Q49" si="154">+P49</f>
        <v>193.31927463020796</v>
      </c>
      <c r="R49" s="87">
        <f t="shared" ref="R49" si="155">+Q49</f>
        <v>193.31927463020796</v>
      </c>
      <c r="S49" s="87">
        <f t="shared" ref="S49" si="156">+R49</f>
        <v>193.31927463020796</v>
      </c>
      <c r="T49" s="87">
        <f t="shared" ref="T49" si="157">+S49</f>
        <v>193.31927463020796</v>
      </c>
      <c r="U49" s="87">
        <f t="shared" ref="U49" si="158">+T49</f>
        <v>193.31927463020796</v>
      </c>
      <c r="V49" s="87">
        <f t="shared" ref="V49" si="159">+U49</f>
        <v>193.31927463020796</v>
      </c>
      <c r="W49" s="87">
        <f t="shared" ref="W49" si="160">+V49</f>
        <v>193.31927463020796</v>
      </c>
      <c r="X49" s="87">
        <f t="shared" ref="X49" si="161">+W49</f>
        <v>193.31927463020796</v>
      </c>
      <c r="Y49" s="87">
        <f t="shared" ref="Y49" si="162">+X49</f>
        <v>193.31927463020796</v>
      </c>
      <c r="Z49" s="87">
        <f t="shared" ref="Z49" si="163">+Y49</f>
        <v>193.31927463020796</v>
      </c>
      <c r="AA49" s="87">
        <f t="shared" ref="AA49" si="164">+Z49</f>
        <v>193.31927463020796</v>
      </c>
      <c r="AB49" s="87">
        <f t="shared" ref="AB49" si="165">+AA49</f>
        <v>193.31927463020796</v>
      </c>
      <c r="AC49" s="87">
        <f t="shared" ref="AC49" si="166">+AB49</f>
        <v>193.31927463020796</v>
      </c>
      <c r="AD49" s="87">
        <f t="shared" ref="AD49" si="167">+AC49</f>
        <v>193.31927463020796</v>
      </c>
      <c r="AE49" s="87">
        <f t="shared" ref="AE49" si="168">+AD49</f>
        <v>193.31927463020796</v>
      </c>
      <c r="AF49" s="87">
        <f t="shared" ref="AF49" si="169">+AE49</f>
        <v>193.31927463020796</v>
      </c>
    </row>
    <row r="50" spans="1:33" x14ac:dyDescent="0.25">
      <c r="A50" t="s">
        <v>121</v>
      </c>
      <c r="B50" s="64">
        <f>XNPV($B$3,B48:AF48,$B$10:$AF$10)</f>
        <v>2981.1861201704637</v>
      </c>
      <c r="C50" s="316"/>
      <c r="D50" s="317"/>
      <c r="E50" s="318"/>
      <c r="F50" s="319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35"/>
    </row>
    <row r="51" spans="1:33" x14ac:dyDescent="0.25">
      <c r="A51" t="s">
        <v>122</v>
      </c>
      <c r="B51" s="64">
        <f>+XNPV($B$3,B49:AF49,$B$10:$AF$10)</f>
        <v>1609.1626955941629</v>
      </c>
      <c r="C51" s="316"/>
      <c r="D51" s="317"/>
      <c r="E51" s="318"/>
      <c r="F51" s="319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35"/>
    </row>
    <row r="52" spans="1:33" ht="15.75" thickBot="1" x14ac:dyDescent="0.3">
      <c r="A52" s="1" t="s">
        <v>123</v>
      </c>
      <c r="B52" s="105">
        <f>+B50-B51</f>
        <v>1372.0234245763008</v>
      </c>
      <c r="C52" s="316"/>
      <c r="D52" s="317"/>
      <c r="E52" s="318"/>
      <c r="F52" s="319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35"/>
    </row>
    <row r="53" spans="1:33" ht="16.5" thickTop="1" thickBot="1" x14ac:dyDescent="0.3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5"/>
    </row>
    <row r="54" spans="1:33" ht="15.75" thickTop="1" x14ac:dyDescent="0.25">
      <c r="A54" s="115" t="str">
        <f>+A2</f>
        <v>Option 4:  750 MW in 2026 and 750 MW in 2028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3" x14ac:dyDescent="0.25">
      <c r="A55" s="117" t="s">
        <v>129</v>
      </c>
      <c r="B55" s="118" t="str">
        <f>+Overview!D10</f>
        <v>4. Accelerated transition to low emissions future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</row>
    <row r="56" spans="1:33" x14ac:dyDescent="0.25">
      <c r="A56" s="19" t="s">
        <v>73</v>
      </c>
      <c r="B56" s="1">
        <v>0</v>
      </c>
      <c r="C56" s="1">
        <f>+B56+1</f>
        <v>1</v>
      </c>
      <c r="D56" s="1">
        <f t="shared" ref="D56" si="170">+C56+1</f>
        <v>2</v>
      </c>
      <c r="E56" s="1">
        <f t="shared" ref="E56" si="171">+D56+1</f>
        <v>3</v>
      </c>
      <c r="F56" s="1">
        <f t="shared" ref="F56" si="172">+E56+1</f>
        <v>4</v>
      </c>
      <c r="G56" s="1">
        <f t="shared" ref="G56" si="173">+F56+1</f>
        <v>5</v>
      </c>
      <c r="H56" s="28">
        <f t="shared" ref="H56" si="174">+G56+1</f>
        <v>6</v>
      </c>
      <c r="I56" s="1">
        <f t="shared" ref="I56" si="175">+H56+1</f>
        <v>7</v>
      </c>
      <c r="J56" s="1">
        <f t="shared" ref="J56" si="176">+I56+1</f>
        <v>8</v>
      </c>
      <c r="K56" s="1">
        <f t="shared" ref="K56" si="177">+J56+1</f>
        <v>9</v>
      </c>
      <c r="L56" s="1">
        <f t="shared" ref="L56" si="178">+K56+1</f>
        <v>10</v>
      </c>
      <c r="M56" s="1">
        <f t="shared" ref="M56" si="179">+L56+1</f>
        <v>11</v>
      </c>
      <c r="N56" s="1">
        <f t="shared" ref="N56" si="180">+M56+1</f>
        <v>12</v>
      </c>
      <c r="O56" s="1">
        <f t="shared" ref="O56" si="181">+N56+1</f>
        <v>13</v>
      </c>
      <c r="P56" s="1">
        <f t="shared" ref="P56" si="182">+O56+1</f>
        <v>14</v>
      </c>
      <c r="Q56" s="1">
        <f t="shared" ref="Q56" si="183">+P56+1</f>
        <v>15</v>
      </c>
      <c r="R56" s="1">
        <f t="shared" ref="R56" si="184">+Q56+1</f>
        <v>16</v>
      </c>
      <c r="S56" s="1">
        <f t="shared" ref="S56" si="185">+R56+1</f>
        <v>17</v>
      </c>
      <c r="T56" s="1">
        <f t="shared" ref="T56" si="186">+S56+1</f>
        <v>18</v>
      </c>
      <c r="U56" s="1">
        <f t="shared" ref="U56" si="187">+T56+1</f>
        <v>19</v>
      </c>
      <c r="V56" s="1">
        <f t="shared" ref="V56" si="188">+U56+1</f>
        <v>20</v>
      </c>
      <c r="W56" s="1">
        <f t="shared" ref="W56" si="189">+V56+1</f>
        <v>21</v>
      </c>
      <c r="X56" s="1">
        <f t="shared" ref="X56" si="190">+W56+1</f>
        <v>22</v>
      </c>
      <c r="Y56" s="1">
        <f t="shared" ref="Y56" si="191">+X56+1</f>
        <v>23</v>
      </c>
      <c r="Z56" s="1">
        <f t="shared" ref="Z56" si="192">+Y56+1</f>
        <v>24</v>
      </c>
      <c r="AA56" s="1">
        <f t="shared" ref="AA56" si="193">+Z56+1</f>
        <v>25</v>
      </c>
      <c r="AB56" s="1">
        <f t="shared" ref="AB56" si="194">+AA56+1</f>
        <v>26</v>
      </c>
      <c r="AC56" s="1">
        <f t="shared" ref="AC56" si="195">+AB56+1</f>
        <v>27</v>
      </c>
      <c r="AD56" s="1">
        <f t="shared" ref="AD56" si="196">+AC56+1</f>
        <v>28</v>
      </c>
      <c r="AE56" s="1">
        <f t="shared" ref="AE56" si="197">+AD56+1</f>
        <v>29</v>
      </c>
      <c r="AF56" s="1">
        <f t="shared" ref="AF56" si="198">+AE56+1</f>
        <v>30</v>
      </c>
    </row>
    <row r="57" spans="1:33" x14ac:dyDescent="0.25">
      <c r="A57" t="s">
        <v>74</v>
      </c>
      <c r="B57" s="24">
        <v>1</v>
      </c>
      <c r="C57" s="24">
        <f>1/((1+$B$3)^((C58-$B$10)/365))</f>
        <v>0.94413876992960177</v>
      </c>
      <c r="D57" s="24">
        <f t="shared" ref="D57:AF57" si="199">1/((1+$B$3)^((D58-$B$10)/365))</f>
        <v>0.89153802637356161</v>
      </c>
      <c r="E57" s="24">
        <f t="shared" si="199"/>
        <v>0.84186782471535571</v>
      </c>
      <c r="F57" s="24">
        <f t="shared" si="199"/>
        <v>0.79496489585963725</v>
      </c>
      <c r="G57" s="24">
        <f t="shared" si="199"/>
        <v>0.75055717891413165</v>
      </c>
      <c r="H57" s="24">
        <f t="shared" si="199"/>
        <v>0.70874143429096481</v>
      </c>
      <c r="I57" s="24">
        <f t="shared" si="199"/>
        <v>0.66925536760242199</v>
      </c>
      <c r="J57" s="24">
        <f t="shared" si="199"/>
        <v>0.63196918564912374</v>
      </c>
      <c r="K57" s="24">
        <f t="shared" si="199"/>
        <v>0.59666660957217577</v>
      </c>
      <c r="L57" s="24">
        <f t="shared" si="199"/>
        <v>0.56342456050252676</v>
      </c>
      <c r="M57" s="24">
        <f t="shared" si="199"/>
        <v>0.5320345236095626</v>
      </c>
      <c r="N57" s="24">
        <f t="shared" si="199"/>
        <v>0.50239331785605534</v>
      </c>
      <c r="O57" s="24">
        <f t="shared" si="199"/>
        <v>0.47432900914146753</v>
      </c>
      <c r="P57" s="24">
        <f t="shared" si="199"/>
        <v>0.44790274706465294</v>
      </c>
      <c r="Q57" s="24">
        <f t="shared" si="199"/>
        <v>0.42294876965500755</v>
      </c>
      <c r="R57" s="24">
        <f t="shared" si="199"/>
        <v>0.39938505161001664</v>
      </c>
      <c r="S57" s="24">
        <f t="shared" si="199"/>
        <v>0.37707491135535165</v>
      </c>
      <c r="T57" s="24">
        <f t="shared" si="199"/>
        <v>0.35606696067549731</v>
      </c>
      <c r="U57" s="24">
        <f t="shared" si="199"/>
        <v>0.33622942462275479</v>
      </c>
      <c r="V57" s="24">
        <f t="shared" si="199"/>
        <v>0.31749709596105269</v>
      </c>
      <c r="W57" s="24">
        <f t="shared" si="199"/>
        <v>0.29976131763688901</v>
      </c>
      <c r="X57" s="24">
        <f t="shared" si="199"/>
        <v>0.28306073431245427</v>
      </c>
      <c r="Y57" s="24">
        <f t="shared" si="199"/>
        <v>0.26729058953017398</v>
      </c>
      <c r="Z57" s="24">
        <f t="shared" si="199"/>
        <v>0.25239904582641548</v>
      </c>
      <c r="AA57" s="24">
        <f t="shared" si="199"/>
        <v>0.23829972465795707</v>
      </c>
      <c r="AB57" s="24">
        <f t="shared" si="199"/>
        <v>0.22502334717465258</v>
      </c>
      <c r="AC57" s="24">
        <f t="shared" si="199"/>
        <v>0.21248663567011578</v>
      </c>
      <c r="AD57" s="24">
        <f t="shared" si="199"/>
        <v>0.20064838118046815</v>
      </c>
      <c r="AE57" s="24">
        <f t="shared" si="199"/>
        <v>0.18943991579609307</v>
      </c>
      <c r="AF57" s="24">
        <f t="shared" si="199"/>
        <v>0.17888566175268469</v>
      </c>
    </row>
    <row r="58" spans="1:33" x14ac:dyDescent="0.25">
      <c r="A58" s="25" t="s">
        <v>124</v>
      </c>
      <c r="B58" s="26">
        <v>43647</v>
      </c>
      <c r="C58" s="26">
        <f>EDATE(B58,12)</f>
        <v>44013</v>
      </c>
      <c r="D58" s="26">
        <f t="shared" ref="D58" si="200">EDATE(C58,12)</f>
        <v>44378</v>
      </c>
      <c r="E58" s="26">
        <f t="shared" ref="E58" si="201">EDATE(D58,12)</f>
        <v>44743</v>
      </c>
      <c r="F58" s="26">
        <f t="shared" ref="F58" si="202">EDATE(E58,12)</f>
        <v>45108</v>
      </c>
      <c r="G58" s="26">
        <f t="shared" ref="G58" si="203">EDATE(F58,12)</f>
        <v>45474</v>
      </c>
      <c r="H58" s="26">
        <f t="shared" ref="H58" si="204">EDATE(G58,12)</f>
        <v>45839</v>
      </c>
      <c r="I58" s="26">
        <f t="shared" ref="I58" si="205">EDATE(H58,12)</f>
        <v>46204</v>
      </c>
      <c r="J58" s="26">
        <f t="shared" ref="J58" si="206">EDATE(I58,12)</f>
        <v>46569</v>
      </c>
      <c r="K58" s="26">
        <f t="shared" ref="K58" si="207">EDATE(J58,12)</f>
        <v>46935</v>
      </c>
      <c r="L58" s="26">
        <f t="shared" ref="L58" si="208">EDATE(K58,12)</f>
        <v>47300</v>
      </c>
      <c r="M58" s="26">
        <f t="shared" ref="M58" si="209">EDATE(L58,12)</f>
        <v>47665</v>
      </c>
      <c r="N58" s="26">
        <f t="shared" ref="N58" si="210">EDATE(M58,12)</f>
        <v>48030</v>
      </c>
      <c r="O58" s="26">
        <f t="shared" ref="O58" si="211">EDATE(N58,12)</f>
        <v>48396</v>
      </c>
      <c r="P58" s="26">
        <f t="shared" ref="P58" si="212">EDATE(O58,12)</f>
        <v>48761</v>
      </c>
      <c r="Q58" s="26">
        <f t="shared" ref="Q58" si="213">EDATE(P58,12)</f>
        <v>49126</v>
      </c>
      <c r="R58" s="26">
        <f t="shared" ref="R58" si="214">EDATE(Q58,12)</f>
        <v>49491</v>
      </c>
      <c r="S58" s="26">
        <f t="shared" ref="S58" si="215">EDATE(R58,12)</f>
        <v>49857</v>
      </c>
      <c r="T58" s="26">
        <f t="shared" ref="T58" si="216">EDATE(S58,12)</f>
        <v>50222</v>
      </c>
      <c r="U58" s="26">
        <f t="shared" ref="U58" si="217">EDATE(T58,12)</f>
        <v>50587</v>
      </c>
      <c r="V58" s="26">
        <f t="shared" ref="V58" si="218">EDATE(U58,12)</f>
        <v>50952</v>
      </c>
      <c r="W58" s="26">
        <f t="shared" ref="W58" si="219">EDATE(V58,12)</f>
        <v>51318</v>
      </c>
      <c r="X58" s="26">
        <f t="shared" ref="X58" si="220">EDATE(W58,12)</f>
        <v>51683</v>
      </c>
      <c r="Y58" s="26">
        <f t="shared" ref="Y58" si="221">EDATE(X58,12)</f>
        <v>52048</v>
      </c>
      <c r="Z58" s="26">
        <f t="shared" ref="Z58" si="222">EDATE(Y58,12)</f>
        <v>52413</v>
      </c>
      <c r="AA58" s="26">
        <f t="shared" ref="AA58" si="223">EDATE(Z58,12)</f>
        <v>52779</v>
      </c>
      <c r="AB58" s="26">
        <f t="shared" ref="AB58" si="224">EDATE(AA58,12)</f>
        <v>53144</v>
      </c>
      <c r="AC58" s="26">
        <f t="shared" ref="AC58" si="225">EDATE(AB58,12)</f>
        <v>53509</v>
      </c>
      <c r="AD58" s="26">
        <f t="shared" ref="AD58" si="226">EDATE(AC58,12)</f>
        <v>53874</v>
      </c>
      <c r="AE58" s="26">
        <f t="shared" ref="AE58" si="227">EDATE(AD58,12)</f>
        <v>54240</v>
      </c>
      <c r="AF58" s="26">
        <f t="shared" ref="AF58" si="228">EDATE(AE58,12)</f>
        <v>54605</v>
      </c>
    </row>
    <row r="59" spans="1:33" x14ac:dyDescent="0.25">
      <c r="A59" s="74" t="s">
        <v>78</v>
      </c>
      <c r="B59" s="75" t="s">
        <v>75</v>
      </c>
      <c r="C59" s="75" t="s">
        <v>23</v>
      </c>
      <c r="D59" s="75" t="s">
        <v>24</v>
      </c>
      <c r="E59" s="75" t="s">
        <v>25</v>
      </c>
      <c r="F59" s="75" t="s">
        <v>26</v>
      </c>
      <c r="G59" s="75" t="s">
        <v>27</v>
      </c>
      <c r="H59" s="75" t="s">
        <v>28</v>
      </c>
      <c r="I59" s="75" t="s">
        <v>29</v>
      </c>
      <c r="J59" s="75" t="s">
        <v>30</v>
      </c>
      <c r="K59" s="75" t="s">
        <v>31</v>
      </c>
      <c r="L59" s="75" t="s">
        <v>32</v>
      </c>
      <c r="M59" s="75" t="s">
        <v>33</v>
      </c>
      <c r="N59" s="75" t="s">
        <v>34</v>
      </c>
      <c r="O59" s="75" t="s">
        <v>35</v>
      </c>
      <c r="P59" s="75" t="s">
        <v>36</v>
      </c>
      <c r="Q59" s="75" t="s">
        <v>37</v>
      </c>
      <c r="R59" s="75" t="s">
        <v>38</v>
      </c>
      <c r="S59" s="75" t="s">
        <v>39</v>
      </c>
      <c r="T59" s="75" t="s">
        <v>40</v>
      </c>
      <c r="U59" s="75" t="s">
        <v>41</v>
      </c>
      <c r="V59" s="75" t="s">
        <v>42</v>
      </c>
      <c r="W59" s="75" t="s">
        <v>43</v>
      </c>
      <c r="X59" s="75" t="s">
        <v>44</v>
      </c>
      <c r="Y59" s="75" t="s">
        <v>45</v>
      </c>
      <c r="Z59" s="75" t="s">
        <v>46</v>
      </c>
      <c r="AA59" s="75" t="s">
        <v>47</v>
      </c>
      <c r="AB59" s="75" t="s">
        <v>48</v>
      </c>
      <c r="AC59" s="75" t="s">
        <v>49</v>
      </c>
      <c r="AD59" s="75" t="s">
        <v>50</v>
      </c>
      <c r="AE59" s="75" t="s">
        <v>51</v>
      </c>
      <c r="AF59" s="75" t="s">
        <v>52</v>
      </c>
    </row>
    <row r="60" spans="1:33" x14ac:dyDescent="0.25">
      <c r="A60" s="82" t="s">
        <v>81</v>
      </c>
      <c r="B60" s="82">
        <v>0</v>
      </c>
      <c r="C60" s="83">
        <f>+'Market benefits'!I316</f>
        <v>3.9223254914761521</v>
      </c>
      <c r="D60" s="83">
        <f>+'Market benefits'!J316</f>
        <v>-3.5141236679616554</v>
      </c>
      <c r="E60" s="83">
        <f>+'Market benefits'!K316</f>
        <v>-14.866791974885803</v>
      </c>
      <c r="F60" s="83">
        <f>+'Market benefits'!L316</f>
        <v>4.9678935024318838</v>
      </c>
      <c r="G60" s="83">
        <f>+'Market benefits'!M316</f>
        <v>13.713871792743186</v>
      </c>
      <c r="H60" s="83">
        <f>+'Market benefits'!N316</f>
        <v>-15.68938380452385</v>
      </c>
      <c r="I60" s="83">
        <f>+'Market benefits'!O316</f>
        <v>100.41028134177391</v>
      </c>
      <c r="J60" s="83">
        <f>+'Market benefits'!P316</f>
        <v>151.49112450507576</v>
      </c>
      <c r="K60" s="83">
        <f>+'Market benefits'!Q316</f>
        <v>240.49983024377363</v>
      </c>
      <c r="L60" s="83">
        <f>+'Market benefits'!R316</f>
        <v>142.63936469482738</v>
      </c>
      <c r="M60" s="83">
        <f>+'Market benefits'!S316</f>
        <v>142.22978547581144</v>
      </c>
      <c r="N60" s="83">
        <f>+'Market benefits'!T316</f>
        <v>155.27773884721967</v>
      </c>
      <c r="O60" s="83">
        <f>+'Market benefits'!U316</f>
        <v>194.68600516010434</v>
      </c>
      <c r="P60" s="83">
        <f>+'Market benefits'!V316</f>
        <v>222.02282547383277</v>
      </c>
      <c r="Q60" s="83">
        <f>+'Market benefits'!W316</f>
        <v>151.54124605601032</v>
      </c>
      <c r="R60" s="83">
        <f>+'Market benefits'!X316</f>
        <v>312.0912347081948</v>
      </c>
      <c r="S60" s="83">
        <f>+'Market benefits'!Y316</f>
        <v>247.52641594777251</v>
      </c>
      <c r="T60" s="83">
        <f>+'Market benefits'!Z316</f>
        <v>274.81793378095523</v>
      </c>
      <c r="U60" s="83">
        <f>+'Market benefits'!AA316</f>
        <v>250.89672112636953</v>
      </c>
      <c r="V60" s="83">
        <f>+'Market benefits'!AB316</f>
        <v>351.27624521405471</v>
      </c>
      <c r="W60" s="83">
        <f>+'Market benefits'!AC316</f>
        <v>421.20741331444702</v>
      </c>
      <c r="X60" s="83">
        <f>+'Market benefits'!AD316</f>
        <v>384.47122740212103</v>
      </c>
      <c r="Y60" s="83">
        <f>+'Market benefits'!AE316</f>
        <v>325.05522806389416</v>
      </c>
      <c r="Z60" s="83">
        <f>+'Market benefits'!AF316</f>
        <v>366.88789609450379</v>
      </c>
      <c r="AA60" s="83">
        <f>+'Market benefits'!AG316</f>
        <v>351.48550455626958</v>
      </c>
      <c r="AB60" s="83">
        <f>+'Market benefits'!AH316</f>
        <v>316.55966127432532</v>
      </c>
      <c r="AC60" s="83">
        <f>+'Market benefits'!AI316</f>
        <v>318.91461762155365</v>
      </c>
      <c r="AD60" s="83">
        <f>+'Market benefits'!AJ316</f>
        <v>307.75559120300045</v>
      </c>
      <c r="AE60" s="83">
        <f>+'Market benefits'!AK316</f>
        <v>392.45040289391392</v>
      </c>
      <c r="AF60" s="83">
        <f>+'Market benefits'!AL316</f>
        <v>440.76306636901296</v>
      </c>
    </row>
    <row r="61" spans="1:33" x14ac:dyDescent="0.25">
      <c r="A61" s="84" t="s">
        <v>82</v>
      </c>
      <c r="B61" s="131">
        <f t="shared" ref="B61:AF61" si="229">+B60/((1+$B$3)^(($H$10-$B$10)/(365)))</f>
        <v>0</v>
      </c>
      <c r="C61" s="130">
        <f t="shared" si="229"/>
        <v>2.7799145945848216</v>
      </c>
      <c r="D61" s="130">
        <f t="shared" si="229"/>
        <v>-2.49060504870697</v>
      </c>
      <c r="E61" s="130">
        <f t="shared" si="229"/>
        <v>-10.53671146758597</v>
      </c>
      <c r="F61" s="130">
        <f t="shared" si="229"/>
        <v>3.5209519663183384</v>
      </c>
      <c r="G61" s="130">
        <f t="shared" si="229"/>
        <v>9.7195891640712109</v>
      </c>
      <c r="H61" s="130">
        <f t="shared" si="229"/>
        <v>-11.119716380759668</v>
      </c>
      <c r="I61" s="130">
        <f t="shared" si="229"/>
        <v>71.164926815728151</v>
      </c>
      <c r="J61" s="130">
        <f t="shared" si="229"/>
        <v>107.36803686407853</v>
      </c>
      <c r="K61" s="130">
        <f t="shared" si="229"/>
        <v>170.45219463370569</v>
      </c>
      <c r="L61" s="130">
        <f t="shared" si="229"/>
        <v>101.09442792016397</v>
      </c>
      <c r="M61" s="130">
        <f t="shared" si="229"/>
        <v>100.80414215702284</v>
      </c>
      <c r="N61" s="130">
        <f t="shared" si="229"/>
        <v>110.05176734403634</v>
      </c>
      <c r="O61" s="130">
        <f t="shared" si="229"/>
        <v>137.98203853355054</v>
      </c>
      <c r="P61" s="130">
        <f t="shared" si="229"/>
        <v>157.3567757716568</v>
      </c>
      <c r="Q61" s="130">
        <f t="shared" si="229"/>
        <v>107.40356008397677</v>
      </c>
      <c r="R61" s="130">
        <f t="shared" si="229"/>
        <v>221.19198931672415</v>
      </c>
      <c r="S61" s="130">
        <f t="shared" si="229"/>
        <v>175.43222706372623</v>
      </c>
      <c r="T61" s="130">
        <f t="shared" si="229"/>
        <v>194.77485655679362</v>
      </c>
      <c r="U61" s="130">
        <f t="shared" si="229"/>
        <v>177.82090199000336</v>
      </c>
      <c r="V61" s="130">
        <f t="shared" si="229"/>
        <v>248.96402986535381</v>
      </c>
      <c r="W61" s="130">
        <f t="shared" si="229"/>
        <v>298.52714624646842</v>
      </c>
      <c r="X61" s="130">
        <f t="shared" si="229"/>
        <v>272.49068915258698</v>
      </c>
      <c r="Y61" s="130">
        <f t="shared" si="229"/>
        <v>230.38010856178104</v>
      </c>
      <c r="Z61" s="130">
        <f t="shared" si="229"/>
        <v>260.02865370201312</v>
      </c>
      <c r="AA61" s="130">
        <f t="shared" si="229"/>
        <v>249.11234063169397</v>
      </c>
      <c r="AB61" s="130">
        <f t="shared" si="229"/>
        <v>224.35894837022732</v>
      </c>
      <c r="AC61" s="130">
        <f t="shared" si="229"/>
        <v>226.02800350945455</v>
      </c>
      <c r="AD61" s="130">
        <f t="shared" si="229"/>
        <v>218.11913912027839</v>
      </c>
      <c r="AE61" s="130">
        <f t="shared" si="229"/>
        <v>278.14586143509956</v>
      </c>
      <c r="AF61" s="130">
        <f t="shared" si="229"/>
        <v>312.38704784085797</v>
      </c>
    </row>
    <row r="62" spans="1:33" x14ac:dyDescent="0.25">
      <c r="A62" s="78" t="s">
        <v>85</v>
      </c>
      <c r="B62" s="132">
        <f t="shared" ref="B62" si="230">+B61/B57</f>
        <v>0</v>
      </c>
      <c r="C62" s="79">
        <f>+C61/C57</f>
        <v>2.9443919507638707</v>
      </c>
      <c r="D62" s="79">
        <f t="shared" ref="D62:AF62" si="231">+D61/D57</f>
        <v>-2.7936049557390237</v>
      </c>
      <c r="E62" s="79">
        <f t="shared" si="231"/>
        <v>-12.515873820392818</v>
      </c>
      <c r="F62" s="79">
        <f t="shared" si="231"/>
        <v>4.4290659683921616</v>
      </c>
      <c r="G62" s="79">
        <f t="shared" si="231"/>
        <v>12.949831721192812</v>
      </c>
      <c r="H62" s="79">
        <f t="shared" si="231"/>
        <v>-15.68938380452385</v>
      </c>
      <c r="I62" s="79">
        <f t="shared" si="231"/>
        <v>106.33448794093857</v>
      </c>
      <c r="J62" s="79">
        <f t="shared" si="231"/>
        <v>169.89441780107686</v>
      </c>
      <c r="K62" s="79">
        <f t="shared" si="231"/>
        <v>285.67409655439576</v>
      </c>
      <c r="L62" s="79">
        <f t="shared" si="231"/>
        <v>179.42850739413336</v>
      </c>
      <c r="M62" s="79">
        <f t="shared" si="231"/>
        <v>189.46917480678133</v>
      </c>
      <c r="N62" s="79">
        <f t="shared" si="231"/>
        <v>219.0549982107209</v>
      </c>
      <c r="O62" s="79">
        <f t="shared" si="231"/>
        <v>290.89943029901787</v>
      </c>
      <c r="P62" s="79">
        <f t="shared" si="231"/>
        <v>351.31906826403764</v>
      </c>
      <c r="Q62" s="79">
        <f t="shared" si="231"/>
        <v>253.93988064224447</v>
      </c>
      <c r="R62" s="79">
        <f t="shared" si="231"/>
        <v>553.83141763830758</v>
      </c>
      <c r="S62" s="79">
        <f t="shared" si="231"/>
        <v>465.24502633483519</v>
      </c>
      <c r="T62" s="79">
        <f t="shared" si="231"/>
        <v>547.01749408955209</v>
      </c>
      <c r="U62" s="79">
        <f t="shared" si="231"/>
        <v>528.86775804799413</v>
      </c>
      <c r="V62" s="79">
        <f t="shared" si="231"/>
        <v>784.14584899351075</v>
      </c>
      <c r="W62" s="79">
        <f t="shared" si="231"/>
        <v>995.88281970419018</v>
      </c>
      <c r="X62" s="79">
        <f t="shared" si="231"/>
        <v>962.65803102100472</v>
      </c>
      <c r="Y62" s="79">
        <f t="shared" si="231"/>
        <v>861.90878985574545</v>
      </c>
      <c r="Z62" s="79">
        <f t="shared" si="231"/>
        <v>1030.2283546699491</v>
      </c>
      <c r="AA62" s="79">
        <f t="shared" si="231"/>
        <v>1045.3740179064696</v>
      </c>
      <c r="AB62" s="79">
        <f t="shared" si="231"/>
        <v>997.04742279960135</v>
      </c>
      <c r="AC62" s="79">
        <f t="shared" si="231"/>
        <v>1063.7280918709714</v>
      </c>
      <c r="AD62" s="79">
        <f t="shared" si="231"/>
        <v>1087.0715120502098</v>
      </c>
      <c r="AE62" s="79">
        <f t="shared" si="231"/>
        <v>1468.2537218528257</v>
      </c>
      <c r="AF62" s="79">
        <f t="shared" si="231"/>
        <v>1746.2945033165561</v>
      </c>
    </row>
    <row r="63" spans="1:33" x14ac:dyDescent="0.25">
      <c r="A63" s="80" t="s">
        <v>79</v>
      </c>
      <c r="B63" s="80"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1">
        <f>+'FCAS benefits'!J10</f>
        <v>15.704394790384441</v>
      </c>
      <c r="J63" s="81">
        <f>+'FCAS benefits'!K10</f>
        <v>15.788363499540408</v>
      </c>
      <c r="K63" s="81">
        <f>+'FCAS benefits'!L10</f>
        <v>15.876122651112929</v>
      </c>
      <c r="L63" s="81">
        <f>+'FCAS benefits'!M10</f>
        <v>15.961779131322926</v>
      </c>
      <c r="M63" s="81">
        <f>+'FCAS benefits'!N10</f>
        <v>16.048292176335021</v>
      </c>
      <c r="N63" s="81">
        <f>+'FCAS benefits'!O10</f>
        <v>16.135670351797238</v>
      </c>
      <c r="O63" s="81">
        <f>+'FCAS benefits'!P10</f>
        <v>16.223922309014075</v>
      </c>
      <c r="P63" s="81">
        <f>+'FCAS benefits'!Q10</f>
        <v>16.313056785803084</v>
      </c>
      <c r="Q63" s="81">
        <f>+'FCAS benefits'!R10</f>
        <v>16.40308260735998</v>
      </c>
      <c r="R63" s="81">
        <f>+'FCAS benefits'!S10</f>
        <v>16.49400868713245</v>
      </c>
      <c r="S63" s="81">
        <f>+'FCAS benefits'!T10</f>
        <v>16.585844027702642</v>
      </c>
      <c r="T63" s="81">
        <f>+'FCAS benefits'!U10</f>
        <v>16.678597721678535</v>
      </c>
      <c r="U63" s="81">
        <f>+'FCAS benefits'!V10</f>
        <v>16.772278952594188</v>
      </c>
      <c r="V63" s="81">
        <f>+'FCAS benefits'!W10</f>
        <v>16.866896995818998</v>
      </c>
      <c r="W63" s="81">
        <f>+'FCAS benefits'!X10</f>
        <v>16.962461219476054</v>
      </c>
      <c r="X63" s="81">
        <f>+'FCAS benefits'!Y10</f>
        <v>17.058981085369684</v>
      </c>
      <c r="Y63" s="81">
        <f>+'FCAS benefits'!Z10</f>
        <v>17.156466149922252</v>
      </c>
      <c r="Z63" s="81">
        <f>+'FCAS benefits'!AA10</f>
        <v>17.25492606512034</v>
      </c>
      <c r="AA63" s="81">
        <f>+'FCAS benefits'!AB10</f>
        <v>17.354370579470412</v>
      </c>
      <c r="AB63" s="81">
        <f>+'FCAS benefits'!AC10</f>
        <v>17.454809538963978</v>
      </c>
      <c r="AC63" s="81">
        <f>+'FCAS benefits'!AD10</f>
        <v>17.556252888052487</v>
      </c>
      <c r="AD63" s="81">
        <f>+'FCAS benefits'!AE10</f>
        <v>17.658710670631876</v>
      </c>
      <c r="AE63" s="81">
        <f>+'FCAS benefits'!AF10</f>
        <v>17.762193031037071</v>
      </c>
      <c r="AF63" s="81">
        <f>+'FCAS benefits'!AG10</f>
        <v>17.866710215046304</v>
      </c>
    </row>
    <row r="64" spans="1:33" x14ac:dyDescent="0.25">
      <c r="A64" s="76" t="s">
        <v>80</v>
      </c>
      <c r="B64" s="76">
        <f>+B63+B62</f>
        <v>0</v>
      </c>
      <c r="C64" s="77">
        <f t="shared" ref="C64:AF64" si="232">+C63+C62</f>
        <v>2.9443919507638707</v>
      </c>
      <c r="D64" s="77">
        <f t="shared" si="232"/>
        <v>-2.7936049557390237</v>
      </c>
      <c r="E64" s="77">
        <f t="shared" si="232"/>
        <v>-12.515873820392818</v>
      </c>
      <c r="F64" s="77">
        <f t="shared" si="232"/>
        <v>4.4290659683921616</v>
      </c>
      <c r="G64" s="77">
        <f t="shared" si="232"/>
        <v>12.949831721192812</v>
      </c>
      <c r="H64" s="77">
        <f t="shared" si="232"/>
        <v>-15.68938380452385</v>
      </c>
      <c r="I64" s="77">
        <f t="shared" si="232"/>
        <v>122.03888273132301</v>
      </c>
      <c r="J64" s="77">
        <f t="shared" si="232"/>
        <v>185.68278130061725</v>
      </c>
      <c r="K64" s="77">
        <f t="shared" si="232"/>
        <v>301.55021920550871</v>
      </c>
      <c r="L64" s="77">
        <f t="shared" si="232"/>
        <v>195.39028652545628</v>
      </c>
      <c r="M64" s="77">
        <f t="shared" si="232"/>
        <v>205.51746698311635</v>
      </c>
      <c r="N64" s="77">
        <f t="shared" si="232"/>
        <v>235.19066856251814</v>
      </c>
      <c r="O64" s="77">
        <f t="shared" si="232"/>
        <v>307.12335260803195</v>
      </c>
      <c r="P64" s="77">
        <f t="shared" si="232"/>
        <v>367.63212504984074</v>
      </c>
      <c r="Q64" s="77">
        <f t="shared" si="232"/>
        <v>270.34296324960445</v>
      </c>
      <c r="R64" s="77">
        <f t="shared" si="232"/>
        <v>570.32542632544005</v>
      </c>
      <c r="S64" s="77">
        <f t="shared" si="232"/>
        <v>481.83087036253784</v>
      </c>
      <c r="T64" s="77">
        <f t="shared" si="232"/>
        <v>563.69609181123064</v>
      </c>
      <c r="U64" s="77">
        <f t="shared" si="232"/>
        <v>545.64003700058834</v>
      </c>
      <c r="V64" s="77">
        <f t="shared" si="232"/>
        <v>801.0127459893298</v>
      </c>
      <c r="W64" s="77">
        <f t="shared" si="232"/>
        <v>1012.8452809236662</v>
      </c>
      <c r="X64" s="77">
        <f t="shared" si="232"/>
        <v>979.71701210637445</v>
      </c>
      <c r="Y64" s="77">
        <f t="shared" si="232"/>
        <v>879.06525600566772</v>
      </c>
      <c r="Z64" s="77">
        <f t="shared" si="232"/>
        <v>1047.4832807350695</v>
      </c>
      <c r="AA64" s="77">
        <f t="shared" si="232"/>
        <v>1062.7283884859401</v>
      </c>
      <c r="AB64" s="77">
        <f t="shared" si="232"/>
        <v>1014.5022323385654</v>
      </c>
      <c r="AC64" s="77">
        <f t="shared" si="232"/>
        <v>1081.284344759024</v>
      </c>
      <c r="AD64" s="77">
        <f t="shared" si="232"/>
        <v>1104.7302227208415</v>
      </c>
      <c r="AE64" s="77">
        <f t="shared" si="232"/>
        <v>1486.0159148838627</v>
      </c>
      <c r="AF64" s="77">
        <f t="shared" si="232"/>
        <v>1764.1612135316025</v>
      </c>
    </row>
    <row r="65" spans="1:33" x14ac:dyDescent="0.25">
      <c r="A65" s="86" t="s">
        <v>120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7">
        <f>+'Project costs'!C6</f>
        <v>96.659637315103978</v>
      </c>
      <c r="J65" s="87">
        <f>+I65</f>
        <v>96.659637315103978</v>
      </c>
      <c r="K65" s="87">
        <f>+'Project costs'!D6</f>
        <v>193.31927463020796</v>
      </c>
      <c r="L65" s="87">
        <f>+K65</f>
        <v>193.31927463020796</v>
      </c>
      <c r="M65" s="87">
        <f>+L65</f>
        <v>193.31927463020796</v>
      </c>
      <c r="N65" s="87">
        <f>+M65</f>
        <v>193.31927463020796</v>
      </c>
      <c r="O65" s="87">
        <f t="shared" ref="O65" si="233">+N65</f>
        <v>193.31927463020796</v>
      </c>
      <c r="P65" s="87">
        <f t="shared" ref="P65" si="234">+O65</f>
        <v>193.31927463020796</v>
      </c>
      <c r="Q65" s="87">
        <f t="shared" ref="Q65" si="235">+P65</f>
        <v>193.31927463020796</v>
      </c>
      <c r="R65" s="87">
        <f t="shared" ref="R65" si="236">+Q65</f>
        <v>193.31927463020796</v>
      </c>
      <c r="S65" s="87">
        <f t="shared" ref="S65" si="237">+R65</f>
        <v>193.31927463020796</v>
      </c>
      <c r="T65" s="87">
        <f t="shared" ref="T65" si="238">+S65</f>
        <v>193.31927463020796</v>
      </c>
      <c r="U65" s="87">
        <f t="shared" ref="U65" si="239">+T65</f>
        <v>193.31927463020796</v>
      </c>
      <c r="V65" s="87">
        <f t="shared" ref="V65" si="240">+U65</f>
        <v>193.31927463020796</v>
      </c>
      <c r="W65" s="87">
        <f t="shared" ref="W65" si="241">+V65</f>
        <v>193.31927463020796</v>
      </c>
      <c r="X65" s="87">
        <f t="shared" ref="X65" si="242">+W65</f>
        <v>193.31927463020796</v>
      </c>
      <c r="Y65" s="87">
        <f t="shared" ref="Y65" si="243">+X65</f>
        <v>193.31927463020796</v>
      </c>
      <c r="Z65" s="87">
        <f t="shared" ref="Z65" si="244">+Y65</f>
        <v>193.31927463020796</v>
      </c>
      <c r="AA65" s="87">
        <f t="shared" ref="AA65" si="245">+Z65</f>
        <v>193.31927463020796</v>
      </c>
      <c r="AB65" s="87">
        <f t="shared" ref="AB65" si="246">+AA65</f>
        <v>193.31927463020796</v>
      </c>
      <c r="AC65" s="87">
        <f t="shared" ref="AC65" si="247">+AB65</f>
        <v>193.31927463020796</v>
      </c>
      <c r="AD65" s="87">
        <f t="shared" ref="AD65" si="248">+AC65</f>
        <v>193.31927463020796</v>
      </c>
      <c r="AE65" s="87">
        <f t="shared" ref="AE65" si="249">+AD65</f>
        <v>193.31927463020796</v>
      </c>
      <c r="AF65" s="87">
        <f t="shared" ref="AF65" si="250">+AE65</f>
        <v>193.31927463020796</v>
      </c>
    </row>
    <row r="66" spans="1:33" x14ac:dyDescent="0.25">
      <c r="A66" t="s">
        <v>121</v>
      </c>
      <c r="B66" s="64">
        <f>XNPV($B$3,B64:AF64,$B$10:$AF$10)</f>
        <v>4791.3787621159763</v>
      </c>
      <c r="C66" s="316"/>
      <c r="D66" s="317"/>
      <c r="E66" s="318"/>
      <c r="F66" s="319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35"/>
    </row>
    <row r="67" spans="1:33" x14ac:dyDescent="0.25">
      <c r="A67" t="s">
        <v>122</v>
      </c>
      <c r="B67" s="101">
        <f>+XNPV($B$3,B65:AF65,$B$10:$AF$10)</f>
        <v>1609.1626955941629</v>
      </c>
      <c r="C67" s="316"/>
      <c r="D67" s="317"/>
      <c r="E67" s="318"/>
      <c r="F67" s="319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35"/>
    </row>
    <row r="68" spans="1:33" ht="15.75" thickBot="1" x14ac:dyDescent="0.3">
      <c r="A68" s="1" t="s">
        <v>123</v>
      </c>
      <c r="B68" s="105">
        <f>+B66-B67</f>
        <v>3182.2160665218134</v>
      </c>
      <c r="C68" s="316"/>
      <c r="D68" s="317"/>
      <c r="E68" s="318"/>
      <c r="F68" s="319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35"/>
    </row>
    <row r="69" spans="1:33" ht="16.5" thickTop="1" thickBot="1" x14ac:dyDescent="0.3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5"/>
    </row>
    <row r="70" spans="1:33" x14ac:dyDescent="0.25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</row>
    <row r="71" spans="1:33" hidden="1" x14ac:dyDescent="0.25"/>
    <row r="72" spans="1:33" hidden="1" x14ac:dyDescent="0.25"/>
    <row r="73" spans="1:33" hidden="1" x14ac:dyDescent="0.25"/>
    <row r="74" spans="1:33" hidden="1" x14ac:dyDescent="0.25"/>
  </sheetData>
  <pageMargins left="0.7" right="0.7" top="0.75" bottom="0.75" header="0.3" footer="0.3"/>
  <ignoredErrors>
    <ignoredError sqref="K17 M17 K3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asNetworks Document" ma:contentTypeID="0x01010040455D106F859F468E6D452FBFEBB26800E54D1C6798218F48B9029ABA5949F88B" ma:contentTypeVersion="14" ma:contentTypeDescription="TasNetworks base Document content type " ma:contentTypeScope="" ma:versionID="3a79b69d5c30f16ac78c1a7d301b5d87">
  <xsd:schema xmlns:xsd="http://www.w3.org/2001/XMLSchema" xmlns:xs="http://www.w3.org/2001/XMLSchema" xmlns:p="http://schemas.microsoft.com/office/2006/metadata/properties" xmlns:ns1="http://schemas.microsoft.com/sharepoint/v3" xmlns:ns2="200fb119-eb52-4b14-8105-5afb3c90cb4b" xmlns:ns3="http://schemas.microsoft.com/sharepoint/v3/fields" targetNamespace="http://schemas.microsoft.com/office/2006/metadata/properties" ma:root="true" ma:fieldsID="809714e8862413892c62fb811fab5506" ns1:_="" ns2:_="" ns3:_="">
    <xsd:import namespace="http://schemas.microsoft.com/sharepoint/v3"/>
    <xsd:import namespace="200fb119-eb52-4b14-8105-5afb3c90cb4b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Record_x0020_Number" minOccurs="0"/>
                <xsd:element ref="ns1:_dlc_Exempt" minOccurs="0"/>
                <xsd:element ref="ns3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9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0fb119-eb52-4b14-8105-5afb3c90cb4b" elementFormDefault="qualified">
    <xsd:import namespace="http://schemas.microsoft.com/office/2006/documentManagement/types"/>
    <xsd:import namespace="http://schemas.microsoft.com/office/infopath/2007/PartnerControls"/>
    <xsd:element name="Record_x0020_Number" ma:index="8" nillable="true" ma:displayName="Record Number" ma:internalName="Record_x0020_Number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0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/>
    <Synchronization>Asynchronous</Synchronization>
    <Type>10003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10009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10103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102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10002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>Policy Auditing</Name>
    <Synchronization>Synchronous</Synchronization>
    <Type>10001</Type>
    <SequenceNumber>1100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Version=15.0.0.0,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Version=15.0.0.0, Culture=neutral, PublicKeyToken=71e9bce111e9429c</Assembly>
    <Class>Microsoft.Office.RecordsManagement.Internal.AuditHandler</Class>
    <Data/>
    <Filter/>
  </Receiver>
</spe:Receivers>
</file>

<file path=customXml/item3.xml><?xml version="1.0" encoding="utf-8"?>
<?mso-contentType ?>
<p:Policy xmlns:p="office.server.policy" id="" local="true">
  <p:Name>TasNetworks Document</p:Name>
  <p:Description/>
  <p:Statement/>
  <p:PolicyItems>
    <p:PolicyItem featureId="Microsoft.Office.RecordsManagement.PolicyFeatures.PolicyAudit" staticId="0x01010040455D106F859F468E6D452FBFEBB268|8138272" UniqueId="d778febe-f478-4164-8b66-0d09d8b8933a">
      <p:Name>Auditing</p:Name>
      <p:Description>Audits user actions on documents and list items to the Audit Log.</p:Description>
      <p:CustomData>
        <Audit>
          <Update/>
          <View/>
          <CheckInOut/>
          <MoveCopy/>
          <DeleteRestore/>
        </Audit>
      </p:CustomData>
    </p:PolicyItem>
  </p:PolicyItems>
</p:Policy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  <Record_x0020_Number xmlns="200fb119-eb52-4b14-8105-5afb3c90cb4b">R0001466429</Record_x0020_Number>
  </documentManagement>
</p:properties>
</file>

<file path=customXml/itemProps1.xml><?xml version="1.0" encoding="utf-8"?>
<ds:datastoreItem xmlns:ds="http://schemas.openxmlformats.org/officeDocument/2006/customXml" ds:itemID="{D6ED2760-559D-4553-BED6-6376D120D632}"/>
</file>

<file path=customXml/itemProps2.xml><?xml version="1.0" encoding="utf-8"?>
<ds:datastoreItem xmlns:ds="http://schemas.openxmlformats.org/officeDocument/2006/customXml" ds:itemID="{6FCD65E8-DA3B-4C1F-9E73-F0528031B38D}"/>
</file>

<file path=customXml/itemProps3.xml><?xml version="1.0" encoding="utf-8"?>
<ds:datastoreItem xmlns:ds="http://schemas.openxmlformats.org/officeDocument/2006/customXml" ds:itemID="{3453A778-F506-4207-917D-960EF084C2FE}"/>
</file>

<file path=customXml/itemProps4.xml><?xml version="1.0" encoding="utf-8"?>
<ds:datastoreItem xmlns:ds="http://schemas.openxmlformats.org/officeDocument/2006/customXml" ds:itemID="{7B73A97F-4CE2-44CE-A81D-5358BA3349C7}"/>
</file>

<file path=customXml/itemProps5.xml><?xml version="1.0" encoding="utf-8"?>
<ds:datastoreItem xmlns:ds="http://schemas.openxmlformats.org/officeDocument/2006/customXml" ds:itemID="{C4FF9CED-22E1-4084-8733-5D92FFB0D2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Overview</vt:lpstr>
      <vt:lpstr>Results</vt:lpstr>
      <vt:lpstr>Market benefits</vt:lpstr>
      <vt:lpstr>FCAS benefits</vt:lpstr>
      <vt:lpstr>Project costs</vt:lpstr>
      <vt:lpstr>Option 1</vt:lpstr>
      <vt:lpstr>Option 2</vt:lpstr>
      <vt:lpstr>Option 3</vt:lpstr>
      <vt:lpstr>Option 4</vt:lpstr>
      <vt:lpstr>Option 5</vt:lpstr>
      <vt:lpstr>Option 6</vt:lpstr>
      <vt:lpstr>Option 7</vt:lpstr>
      <vt:lpstr>Option 8</vt:lpstr>
      <vt:lpstr>Option 9</vt:lpstr>
      <vt:lpstr>Option 10</vt:lpstr>
      <vt:lpstr>Option 11</vt:lpstr>
      <vt:lpstr>Results!_Ref24456989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Harding</dc:creator>
  <cp:lastModifiedBy>Mark Harding</cp:lastModifiedBy>
  <cp:lastPrinted>2019-11-30T00:43:13Z</cp:lastPrinted>
  <dcterms:created xsi:type="dcterms:W3CDTF">2019-11-06T04:09:51Z</dcterms:created>
  <dcterms:modified xsi:type="dcterms:W3CDTF">2019-12-03T06:16:30Z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0x01010040455D106F859F468E6D452FBFEBB26800E54D1C6798218F48B9029ABA5949F88B</vt:lpwstr>
  </property>
  <property fmtid="{D5CDD505-2E9C-101B-9397-08002B2CF9AE}" pid="3" name="RecordPoint_WorkflowType">
    <vt:lpwstr>ActiveSubmitStub</vt:lpwstr>
  </property>
  <property fmtid="{D5CDD505-2E9C-101B-9397-08002B2CF9AE}" pid="4" name="RecordPoint_ActiveItemSiteId">
    <vt:lpwstr>{bed8f96d-0f75-4c3d-baed-50b4a86a653e}</vt:lpwstr>
  </property>
  <property fmtid="{D5CDD505-2E9C-101B-9397-08002B2CF9AE}" pid="5" name="RecordPoint_ActiveItemListId">
    <vt:lpwstr>{6f96c9de-072c-4d01-b20e-5234c7bab483}</vt:lpwstr>
  </property>
  <property fmtid="{D5CDD505-2E9C-101B-9397-08002B2CF9AE}" pid="6" name="RecordPoint_ActiveItemUniqueId">
    <vt:lpwstr>{ca59ac8d-1d93-41fa-a6a7-9cad5343cf20}</vt:lpwstr>
  </property>
  <property fmtid="{D5CDD505-2E9C-101B-9397-08002B2CF9AE}" pid="7" name="RecordPoint_ActiveItemWebId">
    <vt:lpwstr>{df930e5c-5eaa-41ac-aa83-59eb19ae5870}</vt:lpwstr>
  </property>
  <property fmtid="{D5CDD505-2E9C-101B-9397-08002B2CF9AE}" pid="8" name="RecordPoint_RecordNumberSubmitted">
    <vt:lpwstr>R0001466429</vt:lpwstr>
  </property>
  <property fmtid="{D5CDD505-2E9C-101B-9397-08002B2CF9AE}" pid="9" name="RecordPoint_SubmissionCompleted">
    <vt:lpwstr>2019-12-19T16:47:20.5278046+11:00</vt:lpwstr>
  </property>
</Properties>
</file>